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HN 1" sheetId="1" r:id="rId1"/>
    <sheet name="THN 2" sheetId="2" r:id="rId2"/>
    <sheet name="THN 3" sheetId="3" r:id="rId3"/>
    <sheet name="REV RAB" sheetId="4" r:id="rId4"/>
    <sheet name="REV LAP KEU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<sst xmlns="http://schemas.openxmlformats.org/spreadsheetml/2006/main" count="667" uniqueCount="163">
  <si>
    <t>No</t>
  </si>
  <si>
    <t>Pelaksana</t>
  </si>
  <si>
    <t>Jumlah Pelaksana</t>
  </si>
  <si>
    <t>Jumlah Jam/Minggu</t>
  </si>
  <si>
    <t>Jumlah Bulan</t>
  </si>
  <si>
    <t>Honor/Jam (Rp)</t>
  </si>
  <si>
    <t>Jumlah</t>
  </si>
  <si>
    <t>(Rp)</t>
  </si>
  <si>
    <t>Peneliti Utama</t>
  </si>
  <si>
    <t xml:space="preserve">Anggota Peneliti </t>
  </si>
  <si>
    <t>Gaji dan Upah</t>
  </si>
  <si>
    <t>Nama alat</t>
  </si>
  <si>
    <t>Kegunaan</t>
  </si>
  <si>
    <t>Harga Satuan (Rp)</t>
  </si>
  <si>
    <t>Jumlah (rupiah)</t>
  </si>
  <si>
    <t>paket</t>
  </si>
  <si>
    <t>Laboratorium Bahasa</t>
  </si>
  <si>
    <t>Sub total</t>
  </si>
  <si>
    <t>Peralatan</t>
  </si>
  <si>
    <t>Kertas Kuarto</t>
  </si>
  <si>
    <t>Spidol</t>
  </si>
  <si>
    <t>Baterai</t>
  </si>
  <si>
    <t>Toner/tinta</t>
  </si>
  <si>
    <t>Bahan Habis Pakai</t>
  </si>
  <si>
    <t>Eksternal Hardisk</t>
  </si>
  <si>
    <t>1 buah</t>
  </si>
  <si>
    <t>Tempat dan Kota Tujuan</t>
  </si>
  <si>
    <t>Frekuensi</t>
  </si>
  <si>
    <t>Catat-simak data SD/MI lokasi penelitian</t>
  </si>
  <si>
    <t>Jenis Pengeluaran</t>
  </si>
  <si>
    <t xml:space="preserve">Jumlah </t>
  </si>
  <si>
    <t>Seminar Proposal</t>
  </si>
  <si>
    <t>Monitoring</t>
  </si>
  <si>
    <t>Penelusuran pustaka &amp; Internet</t>
  </si>
  <si>
    <t>Penggandaan</t>
  </si>
  <si>
    <t>Penjilidan</t>
  </si>
  <si>
    <t>Publikasi Ilmiah</t>
  </si>
  <si>
    <t>lainya</t>
  </si>
  <si>
    <t>Lain-lain</t>
  </si>
  <si>
    <t>12 @ 400 lbr</t>
  </si>
  <si>
    <t>Perjalanan Dinas</t>
  </si>
  <si>
    <t>Tahun 2</t>
  </si>
  <si>
    <t>2. Peralatan</t>
  </si>
  <si>
    <t>5. Seminar dan Pemantauan</t>
  </si>
  <si>
    <t>Tahun 1</t>
  </si>
  <si>
    <t>Trianggulasi sumber data penelitian</t>
  </si>
  <si>
    <t>5 bulan</t>
  </si>
  <si>
    <t xml:space="preserve">Teknisi dan laboran </t>
  </si>
  <si>
    <t>Laboratorium Multimedia</t>
  </si>
  <si>
    <t>Meingidentifikasi satuan lingual tindak tutur menyuruh</t>
  </si>
  <si>
    <t>Meingidentifikasi pemarkah lingual dan penanda konteks  tindak tutur menyuruh</t>
  </si>
  <si>
    <t>20 rim</t>
  </si>
  <si>
    <t>Perizinan ke Bappeda Kota Surakarta</t>
  </si>
  <si>
    <t>Perizinan ke Kesbanglinmas Pemkot Surakarta</t>
  </si>
  <si>
    <t>Pengumpulan data rekam penelitian di SD Kota Surakarta</t>
  </si>
  <si>
    <t>Pengumpulan data catat-simak penelitian di SD kota Surakarta</t>
  </si>
  <si>
    <t>Seminar Hasil Penelitian</t>
  </si>
  <si>
    <t>Lama sewa (bulan)</t>
  </si>
  <si>
    <t>Jumlah Tim</t>
  </si>
  <si>
    <t>Lap kemajuan</t>
  </si>
  <si>
    <t>Mahasiswa</t>
  </si>
  <si>
    <t>2 buah</t>
  </si>
  <si>
    <t>Voice Records</t>
  </si>
  <si>
    <t>10 buah</t>
  </si>
  <si>
    <t>Transkripsi Ortografis Tindak Bahasa</t>
  </si>
  <si>
    <t>1. Bahan Habis Pakai</t>
  </si>
  <si>
    <t>3. Perjalanan Dinas</t>
  </si>
  <si>
    <t>4. Gaji dan Upah</t>
  </si>
  <si>
    <t>PPn dan PPh 22</t>
  </si>
  <si>
    <t>6. PPn dan PPh 22</t>
  </si>
  <si>
    <t>7. Lain-lain</t>
  </si>
  <si>
    <t>Institutional Fee</t>
  </si>
  <si>
    <t>4 bulan</t>
  </si>
  <si>
    <t>2 box</t>
  </si>
  <si>
    <t>Seminar Hasil dan Pemantauan</t>
  </si>
  <si>
    <t>PPn PPh 22</t>
  </si>
  <si>
    <t>1 Paket</t>
  </si>
  <si>
    <t>Setting dan Layout Bahan Ajar</t>
  </si>
  <si>
    <t>Transkripsi Ortografis Tindak Skala Kelangsungnan Bahasa</t>
  </si>
  <si>
    <t>Transkripsi Ortografis Tindak Skala Kesantunan Berbahasa</t>
  </si>
  <si>
    <t>Komponen</t>
  </si>
  <si>
    <t>Transkripsi skala kesantunan berdasarkan APTKD</t>
  </si>
  <si>
    <t xml:space="preserve">Perizinan FGD </t>
  </si>
  <si>
    <t>Pengumpulan FGD di SD Kota Surakarta</t>
  </si>
  <si>
    <t>Pengumpulan FGD di SD daerah marginal</t>
  </si>
  <si>
    <t>Pengumpulan FGD di SD DIY</t>
  </si>
  <si>
    <t>Pengumpulan data catat-simak penelitian di SD wilayah marginal</t>
  </si>
  <si>
    <t>Pengumpulan data catat-simak penelitian di SD wilayah DIY</t>
  </si>
  <si>
    <t>Meingidentifikasi skala kelangsungan satuan lingual tindak tutur menyuruh</t>
  </si>
  <si>
    <t>Meingidentifikasi pemarkah lingual dan penanda konteks  skala kesantunan tindak tutur menyuruh</t>
  </si>
  <si>
    <t>Pengembangan &amp; penguatan kelembagaan strategis</t>
  </si>
  <si>
    <t>Tahun 3</t>
  </si>
  <si>
    <t>Monitoring dan evaluasi</t>
  </si>
  <si>
    <t>Pengembangan dan penguatan kelembagaan strategis</t>
  </si>
  <si>
    <t>Seminar Laporan Kemajuan Hasil Penelitian</t>
  </si>
  <si>
    <t>Diseminasi hasil ke masyarakat luas [guru SD]</t>
  </si>
  <si>
    <t>Diseminasi hasil ke kalangan siswa SD</t>
  </si>
  <si>
    <t>Tahun 5</t>
  </si>
  <si>
    <t>%</t>
  </si>
  <si>
    <t>100 </t>
  </si>
  <si>
    <t>1. Gaji dan Upah</t>
  </si>
  <si>
    <t>2.a Bahan Habis Pakai</t>
  </si>
  <si>
    <t>2.b Peralatan Penunjang</t>
  </si>
  <si>
    <t xml:space="preserve">2.c Peralatan </t>
  </si>
  <si>
    <t>Beli/sewa</t>
  </si>
  <si>
    <t>Seminar Kelayakan Proposal Tahun III</t>
  </si>
  <si>
    <t>Seminar Laporan Kemajuan Hasil Penelitian Tahun III</t>
  </si>
  <si>
    <t>Seminar Hasil Penelitian Tahun III</t>
  </si>
  <si>
    <t>Monitoring hasil penelitian tahun III terpusat</t>
  </si>
  <si>
    <t>Pajak</t>
  </si>
  <si>
    <t>Ket</t>
  </si>
  <si>
    <t>Laboratorium Komputalingua</t>
  </si>
  <si>
    <t>4.a Pengumpulan Data</t>
  </si>
  <si>
    <t>4.b Pelaporan dan Publikasi</t>
  </si>
  <si>
    <t>Pelaporan</t>
  </si>
  <si>
    <t>Publikasi Ilmiah pada TBI  terakreditasi nasional</t>
  </si>
  <si>
    <t>Publikasi buku ajar</t>
  </si>
  <si>
    <t>Penyajian hasil pada konferensi atau pertemuan ilmiah</t>
  </si>
  <si>
    <t>Publikasi ilmiah internasional</t>
  </si>
  <si>
    <t>PPh 21</t>
  </si>
  <si>
    <t>PPn &amp; PPh 22</t>
  </si>
  <si>
    <t>4 tahap</t>
  </si>
  <si>
    <t>Pengumpulan data rekam penelitian di SD Kota Surakarta &amp; DIY</t>
  </si>
  <si>
    <t>Pengumpulan data catat-simak penelitian di SD kota Surakarta &amp; DIY</t>
  </si>
  <si>
    <t>Pengumpulan data catat-simak data SD/MI lokasi penelitian Sala &amp; DIY</t>
  </si>
  <si>
    <t>PPh 23</t>
  </si>
  <si>
    <t>REKAPITULASI RENCANA ANGGARAN BIAYA</t>
  </si>
  <si>
    <t>REVISI USUL HIKOM TAHUN III TA 2012</t>
  </si>
  <si>
    <t>a. Bahan Habis Pakai</t>
  </si>
  <si>
    <t>b. Peralatan Penunjang</t>
  </si>
  <si>
    <t>c. Peralatan</t>
  </si>
  <si>
    <t>a. Pengumpulan Data</t>
  </si>
  <si>
    <t>b. Pelaporan dan Publikasi</t>
  </si>
  <si>
    <t>Lain-lain Tak Terduga)</t>
  </si>
  <si>
    <t>10/11*OP*11,5%</t>
  </si>
  <si>
    <t>PPn 22</t>
  </si>
  <si>
    <t>Total</t>
  </si>
  <si>
    <t>Transport</t>
  </si>
  <si>
    <t>Transport &amp; Akom</t>
  </si>
  <si>
    <t>Pagu</t>
  </si>
  <si>
    <t>Realisasi</t>
  </si>
  <si>
    <t>Sisa</t>
  </si>
  <si>
    <t>Satuan</t>
  </si>
  <si>
    <t>NO</t>
  </si>
  <si>
    <t>Jmlah</t>
  </si>
  <si>
    <t>USUL PENELITIAN HIKOM TAHUN III TA 2012</t>
  </si>
  <si>
    <t xml:space="preserve">REVISI RENCANA ANGGARAN BIAYA </t>
  </si>
  <si>
    <t>PPh 23, transport &amp; konsumsi (50:50)</t>
  </si>
  <si>
    <t xml:space="preserve">LAPORAN PENGGUNAAN DANA </t>
  </si>
  <si>
    <t>PELAKSANAAN PENELITIAN HIKOM TAHUN III TA 2012</t>
  </si>
  <si>
    <t>FGD &amp; Diseminasi hasil ke masyarakat luas [guru SD] Solo &amp; DIY</t>
  </si>
  <si>
    <t>FGD &amp; Diseminasi hasil ke kalangan siswa SD Solo dan DIY</t>
  </si>
  <si>
    <t>Kajia, pengembangan, dan penguatan tema penelitian strategis</t>
  </si>
  <si>
    <t>Surakarta, 30 April 2012</t>
  </si>
  <si>
    <t>Ketua Peneliti,</t>
  </si>
  <si>
    <t>Mengetahui:</t>
  </si>
  <si>
    <t>a.n Ketua LP2M</t>
  </si>
  <si>
    <t>Sekretaris,</t>
  </si>
  <si>
    <t>Kun Harismah, Ph.D.</t>
  </si>
  <si>
    <t>Harun Joko Prayitno</t>
  </si>
  <si>
    <t>Surakarta, 30 Desember 2012</t>
  </si>
  <si>
    <t>PPh 22</t>
  </si>
  <si>
    <t>30-45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</si>
</sst>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4E3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996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3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3" fontId="0" fillId="0" borderId="0" xfId="0" applyNumberFormat="1" applyFont="1" applyFill="1" applyAlignment="1">
      <alignment/>
    </xf>
    <xf numFmtId="3" fontId="1" fillId="0" borderId="14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5" xfId="0" applyNumberForma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2" fillId="0" borderId="13" xfId="0" applyFont="1" applyBorder="1" applyAlignment="1">
      <alignment horizontal="center" vertical="top" wrapText="1"/>
    </xf>
    <xf numFmtId="3" fontId="2" fillId="0" borderId="16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right"/>
    </xf>
    <xf numFmtId="3" fontId="0" fillId="0" borderId="15" xfId="0" applyNumberFormat="1" applyBorder="1" applyAlignment="1">
      <alignment horizontal="center"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3" fillId="0" borderId="14" xfId="0" applyFont="1" applyBorder="1" applyAlignment="1">
      <alignment horizontal="right"/>
    </xf>
    <xf numFmtId="3" fontId="2" fillId="0" borderId="14" xfId="0" applyNumberFormat="1" applyFont="1" applyBorder="1" applyAlignment="1">
      <alignment horizontal="righ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0" fontId="3" fillId="34" borderId="15" xfId="0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3" fillId="34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vertical="center" wrapText="1"/>
    </xf>
    <xf numFmtId="3" fontId="1" fillId="0" borderId="15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174" fontId="8" fillId="0" borderId="10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Border="1" applyAlignment="1">
      <alignment horizontal="right" vertical="top" wrapText="1"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35" borderId="15" xfId="0" applyNumberFormat="1" applyFont="1" applyFill="1" applyBorder="1" applyAlignment="1">
      <alignment horizontal="right" vertical="top" wrapText="1"/>
    </xf>
    <xf numFmtId="3" fontId="2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 horizontal="right" vertical="top" wrapText="1"/>
    </xf>
    <xf numFmtId="3" fontId="2" fillId="36" borderId="15" xfId="0" applyNumberFormat="1" applyFont="1" applyFill="1" applyBorder="1" applyAlignment="1">
      <alignment horizontal="right" vertical="top" wrapText="1"/>
    </xf>
    <xf numFmtId="3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/>
    </xf>
    <xf numFmtId="3" fontId="2" fillId="0" borderId="15" xfId="0" applyNumberFormat="1" applyFont="1" applyBorder="1" applyAlignment="1">
      <alignment vertical="top" wrapText="1"/>
    </xf>
    <xf numFmtId="3" fontId="2" fillId="38" borderId="15" xfId="0" applyNumberFormat="1" applyFont="1" applyFill="1" applyBorder="1" applyAlignment="1">
      <alignment horizontal="right" vertical="top" wrapText="1"/>
    </xf>
    <xf numFmtId="3" fontId="1" fillId="35" borderId="15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/>
    </xf>
    <xf numFmtId="3" fontId="1" fillId="37" borderId="0" xfId="0" applyNumberFormat="1" applyFont="1" applyFill="1" applyAlignment="1">
      <alignment/>
    </xf>
    <xf numFmtId="3" fontId="1" fillId="39" borderId="0" xfId="0" applyNumberFormat="1" applyFont="1" applyFill="1" applyAlignment="1">
      <alignment/>
    </xf>
    <xf numFmtId="0" fontId="1" fillId="37" borderId="0" xfId="0" applyNumberFormat="1" applyFont="1" applyFill="1" applyBorder="1" applyAlignment="1">
      <alignment/>
    </xf>
    <xf numFmtId="3" fontId="1" fillId="37" borderId="0" xfId="0" applyNumberFormat="1" applyFont="1" applyFill="1" applyBorder="1" applyAlignment="1">
      <alignment/>
    </xf>
    <xf numFmtId="0" fontId="2" fillId="36" borderId="15" xfId="0" applyFont="1" applyFill="1" applyBorder="1" applyAlignment="1">
      <alignment horizontal="left"/>
    </xf>
    <xf numFmtId="0" fontId="2" fillId="36" borderId="15" xfId="0" applyFont="1" applyFill="1" applyBorder="1" applyAlignment="1">
      <alignment horizontal="center"/>
    </xf>
    <xf numFmtId="3" fontId="2" fillId="36" borderId="15" xfId="0" applyNumberFormat="1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/>
    </xf>
    <xf numFmtId="3" fontId="2" fillId="38" borderId="2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35" borderId="15" xfId="0" applyNumberFormat="1" applyFont="1" applyFill="1" applyBorder="1" applyAlignment="1">
      <alignment horizontal="center" vertical="center"/>
    </xf>
    <xf numFmtId="3" fontId="1" fillId="39" borderId="15" xfId="0" applyNumberFormat="1" applyFont="1" applyFill="1" applyBorder="1" applyAlignment="1">
      <alignment horizontal="center" vertical="center"/>
    </xf>
    <xf numFmtId="3" fontId="1" fillId="36" borderId="15" xfId="0" applyNumberFormat="1" applyFont="1" applyFill="1" applyBorder="1" applyAlignment="1">
      <alignment horizontal="center" vertical="center"/>
    </xf>
    <xf numFmtId="3" fontId="1" fillId="38" borderId="2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39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8" borderId="2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35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1" fillId="38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1" fillId="18" borderId="0" xfId="0" applyNumberFormat="1" applyFont="1" applyFill="1" applyAlignment="1">
      <alignment/>
    </xf>
    <xf numFmtId="0" fontId="1" fillId="18" borderId="0" xfId="0" applyNumberFormat="1" applyFont="1" applyFill="1" applyBorder="1" applyAlignment="1">
      <alignment/>
    </xf>
    <xf numFmtId="3" fontId="1" fillId="38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3" fontId="1" fillId="38" borderId="15" xfId="0" applyNumberFormat="1" applyFont="1" applyFill="1" applyBorder="1" applyAlignment="1">
      <alignment/>
    </xf>
    <xf numFmtId="10" fontId="1" fillId="0" borderId="15" xfId="0" applyNumberFormat="1" applyFont="1" applyFill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2" fillId="35" borderId="15" xfId="0" applyNumberFormat="1" applyFont="1" applyFill="1" applyBorder="1" applyAlignment="1">
      <alignment horizontal="right"/>
    </xf>
    <xf numFmtId="3" fontId="2" fillId="39" borderId="15" xfId="0" applyNumberFormat="1" applyFont="1" applyFill="1" applyBorder="1" applyAlignment="1">
      <alignment/>
    </xf>
    <xf numFmtId="3" fontId="2" fillId="36" borderId="15" xfId="0" applyNumberFormat="1" applyFont="1" applyFill="1" applyBorder="1" applyAlignment="1">
      <alignment horizontal="right"/>
    </xf>
    <xf numFmtId="3" fontId="2" fillId="38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3" fontId="1" fillId="35" borderId="15" xfId="0" applyNumberFormat="1" applyFont="1" applyFill="1" applyBorder="1" applyAlignment="1">
      <alignment vertical="top"/>
    </xf>
    <xf numFmtId="3" fontId="1" fillId="39" borderId="15" xfId="0" applyNumberFormat="1" applyFont="1" applyFill="1" applyBorder="1" applyAlignment="1">
      <alignment vertical="top"/>
    </xf>
    <xf numFmtId="3" fontId="1" fillId="36" borderId="15" xfId="0" applyNumberFormat="1" applyFont="1" applyFill="1" applyBorder="1" applyAlignment="1">
      <alignment vertical="top"/>
    </xf>
    <xf numFmtId="3" fontId="1" fillId="38" borderId="15" xfId="0" applyNumberFormat="1" applyFont="1" applyFill="1" applyBorder="1" applyAlignment="1">
      <alignment vertical="top"/>
    </xf>
    <xf numFmtId="3" fontId="1" fillId="0" borderId="15" xfId="0" applyNumberFormat="1" applyFont="1" applyFill="1" applyBorder="1" applyAlignment="1">
      <alignment vertical="top"/>
    </xf>
    <xf numFmtId="1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3" fontId="2" fillId="36" borderId="15" xfId="0" applyNumberFormat="1" applyFont="1" applyFill="1" applyBorder="1" applyAlignment="1">
      <alignment/>
    </xf>
    <xf numFmtId="3" fontId="1" fillId="35" borderId="0" xfId="0" applyNumberFormat="1" applyFont="1" applyFill="1" applyAlignment="1">
      <alignment horizontal="center" vertical="center"/>
    </xf>
    <xf numFmtId="3" fontId="1" fillId="39" borderId="0" xfId="0" applyNumberFormat="1" applyFont="1" applyFill="1" applyAlignment="1">
      <alignment horizontal="center" vertical="center"/>
    </xf>
    <xf numFmtId="3" fontId="1" fillId="36" borderId="0" xfId="0" applyNumberFormat="1" applyFont="1" applyFill="1" applyAlignment="1">
      <alignment horizontal="center" vertical="center"/>
    </xf>
    <xf numFmtId="3" fontId="1" fillId="38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" fillId="35" borderId="15" xfId="0" applyNumberFormat="1" applyFont="1" applyFill="1" applyBorder="1" applyAlignment="1">
      <alignment vertical="center"/>
    </xf>
    <xf numFmtId="3" fontId="1" fillId="39" borderId="15" xfId="0" applyNumberFormat="1" applyFont="1" applyFill="1" applyBorder="1" applyAlignment="1">
      <alignment vertical="center"/>
    </xf>
    <xf numFmtId="3" fontId="1" fillId="36" borderId="15" xfId="0" applyNumberFormat="1" applyFont="1" applyFill="1" applyBorder="1" applyAlignment="1">
      <alignment vertical="center"/>
    </xf>
    <xf numFmtId="3" fontId="1" fillId="38" borderId="15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" fillId="36" borderId="15" xfId="0" applyNumberFormat="1" applyFont="1" applyFill="1" applyBorder="1" applyAlignment="1">
      <alignment vertical="center"/>
    </xf>
    <xf numFmtId="3" fontId="2" fillId="35" borderId="15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34" borderId="21" xfId="0" applyFont="1" applyFill="1" applyBorder="1" applyAlignment="1">
      <alignment/>
    </xf>
    <xf numFmtId="3" fontId="2" fillId="34" borderId="21" xfId="0" applyNumberFormat="1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36" borderId="15" xfId="0" applyNumberFormat="1" applyFont="1" applyFill="1" applyBorder="1" applyAlignment="1">
      <alignment horizontal="center"/>
    </xf>
    <xf numFmtId="3" fontId="2" fillId="35" borderId="15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174" fontId="2" fillId="35" borderId="15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33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4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40" borderId="15" xfId="0" applyNumberFormat="1" applyFont="1" applyFill="1" applyBorder="1" applyAlignment="1">
      <alignment horizontal="right" vertical="center"/>
    </xf>
    <xf numFmtId="0" fontId="2" fillId="4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174" fontId="2" fillId="0" borderId="1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 vertical="center"/>
    </xf>
    <xf numFmtId="17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horizontal="left" vertical="top" wrapText="1"/>
    </xf>
    <xf numFmtId="3" fontId="1" fillId="0" borderId="23" xfId="0" applyNumberFormat="1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0" borderId="23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left" vertical="top" wrapText="1"/>
    </xf>
    <xf numFmtId="3" fontId="2" fillId="0" borderId="26" xfId="0" applyNumberFormat="1" applyFont="1" applyBorder="1" applyAlignment="1">
      <alignment horizontal="left" vertical="top" wrapText="1"/>
    </xf>
    <xf numFmtId="3" fontId="2" fillId="0" borderId="27" xfId="0" applyNumberFormat="1" applyFont="1" applyBorder="1" applyAlignment="1">
      <alignment horizontal="left" vertical="top" wrapText="1"/>
    </xf>
    <xf numFmtId="3" fontId="2" fillId="0" borderId="22" xfId="0" applyNumberFormat="1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lef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center" vertical="top" wrapText="1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/>
    </xf>
    <xf numFmtId="0" fontId="2" fillId="0" borderId="21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3" fontId="2" fillId="0" borderId="21" xfId="0" applyNumberFormat="1" applyFont="1" applyBorder="1" applyAlignment="1">
      <alignment horizontal="center" vertical="top" wrapText="1"/>
    </xf>
    <xf numFmtId="3" fontId="2" fillId="0" borderId="33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33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37" borderId="0" xfId="0" applyFont="1" applyFill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left" vertical="center" wrapText="1"/>
    </xf>
    <xf numFmtId="0" fontId="2" fillId="36" borderId="15" xfId="0" applyFont="1" applyFill="1" applyBorder="1" applyAlignment="1">
      <alignment horizontal="center" vertical="center"/>
    </xf>
    <xf numFmtId="3" fontId="2" fillId="35" borderId="15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2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17.421875" style="0" customWidth="1"/>
    <col min="4" max="4" width="11.00390625" style="4" customWidth="1"/>
    <col min="5" max="5" width="10.57421875" style="4" customWidth="1"/>
    <col min="6" max="6" width="11.140625" style="4" customWidth="1"/>
    <col min="7" max="7" width="11.140625" style="4" bestFit="1" customWidth="1"/>
    <col min="8" max="8" width="4.28125" style="21" customWidth="1"/>
    <col min="9" max="9" width="3.421875" style="21" hidden="1" customWidth="1"/>
    <col min="10" max="10" width="3.421875" style="24" customWidth="1"/>
    <col min="11" max="11" width="14.421875" style="24" customWidth="1"/>
    <col min="12" max="13" width="8.8515625" style="24" customWidth="1"/>
    <col min="14" max="14" width="11.7109375" style="24" customWidth="1"/>
    <col min="15" max="15" width="9.140625" style="24" customWidth="1"/>
    <col min="16" max="16" width="23.421875" style="4" customWidth="1"/>
    <col min="17" max="17" width="11.140625" style="0" bestFit="1" customWidth="1"/>
    <col min="18" max="18" width="10.140625" style="0" bestFit="1" customWidth="1"/>
    <col min="19" max="19" width="11.57421875" style="0" customWidth="1"/>
  </cols>
  <sheetData>
    <row r="2" spans="1:7" ht="12.75">
      <c r="A2" s="41" t="s">
        <v>65</v>
      </c>
      <c r="B2" s="41"/>
      <c r="C2" s="41"/>
      <c r="D2" s="42"/>
      <c r="E2" s="42"/>
      <c r="F2" s="43"/>
      <c r="G2" s="43"/>
    </row>
    <row r="3" spans="1:16" s="10" customFormat="1" ht="25.5">
      <c r="A3" s="39" t="s">
        <v>0</v>
      </c>
      <c r="B3" s="341" t="s">
        <v>11</v>
      </c>
      <c r="C3" s="341"/>
      <c r="D3" s="341"/>
      <c r="E3" s="39" t="s">
        <v>6</v>
      </c>
      <c r="F3" s="40" t="s">
        <v>13</v>
      </c>
      <c r="G3" s="40" t="s">
        <v>14</v>
      </c>
      <c r="H3" s="22"/>
      <c r="I3" s="22"/>
      <c r="J3" s="25"/>
      <c r="K3" s="25"/>
      <c r="L3" s="25"/>
      <c r="M3" s="25"/>
      <c r="N3" s="25"/>
      <c r="O3" s="25"/>
      <c r="P3" s="9"/>
    </row>
    <row r="4" spans="1:7" ht="15.75" customHeight="1">
      <c r="A4" s="30">
        <v>1</v>
      </c>
      <c r="B4" s="342" t="s">
        <v>64</v>
      </c>
      <c r="C4" s="342"/>
      <c r="D4" s="342"/>
      <c r="E4" s="30">
        <v>250</v>
      </c>
      <c r="F4" s="34">
        <v>60000</v>
      </c>
      <c r="G4" s="34">
        <f>E4*F4</f>
        <v>15000000</v>
      </c>
    </row>
    <row r="5" spans="1:7" ht="12.75">
      <c r="A5" s="32">
        <v>2</v>
      </c>
      <c r="B5" s="340" t="s">
        <v>19</v>
      </c>
      <c r="C5" s="340"/>
      <c r="D5" s="340"/>
      <c r="E5" s="32" t="s">
        <v>51</v>
      </c>
      <c r="F5" s="34">
        <v>100000</v>
      </c>
      <c r="G5" s="34">
        <v>2000000</v>
      </c>
    </row>
    <row r="6" spans="1:7" ht="12.75">
      <c r="A6" s="30">
        <v>3</v>
      </c>
      <c r="B6" s="340" t="s">
        <v>20</v>
      </c>
      <c r="C6" s="340"/>
      <c r="D6" s="340"/>
      <c r="E6" s="32" t="s">
        <v>73</v>
      </c>
      <c r="F6" s="34">
        <v>100000</v>
      </c>
      <c r="G6" s="34">
        <v>200000</v>
      </c>
    </row>
    <row r="7" spans="1:7" ht="12.75">
      <c r="A7" s="32">
        <v>4</v>
      </c>
      <c r="B7" s="340" t="s">
        <v>24</v>
      </c>
      <c r="C7" s="340"/>
      <c r="D7" s="340"/>
      <c r="E7" s="32" t="s">
        <v>25</v>
      </c>
      <c r="F7" s="34">
        <v>1250000</v>
      </c>
      <c r="G7" s="34">
        <v>1250000</v>
      </c>
    </row>
    <row r="8" spans="1:7" ht="12.75">
      <c r="A8" s="30">
        <v>5</v>
      </c>
      <c r="B8" s="340" t="s">
        <v>62</v>
      </c>
      <c r="C8" s="340"/>
      <c r="D8" s="340"/>
      <c r="E8" s="32" t="s">
        <v>61</v>
      </c>
      <c r="F8" s="34">
        <v>600000</v>
      </c>
      <c r="G8" s="34">
        <f>F8*2</f>
        <v>1200000</v>
      </c>
    </row>
    <row r="9" spans="1:7" ht="12.75">
      <c r="A9" s="32">
        <v>6</v>
      </c>
      <c r="B9" s="340" t="s">
        <v>21</v>
      </c>
      <c r="C9" s="340"/>
      <c r="D9" s="340"/>
      <c r="E9" s="32" t="s">
        <v>63</v>
      </c>
      <c r="F9" s="34">
        <v>75000</v>
      </c>
      <c r="G9" s="34">
        <f>F9*10</f>
        <v>750000</v>
      </c>
    </row>
    <row r="10" spans="1:7" ht="12.75">
      <c r="A10" s="30">
        <v>7</v>
      </c>
      <c r="B10" s="340" t="s">
        <v>22</v>
      </c>
      <c r="C10" s="340"/>
      <c r="D10" s="340"/>
      <c r="E10" s="32" t="s">
        <v>61</v>
      </c>
      <c r="F10" s="34">
        <v>750000</v>
      </c>
      <c r="G10" s="34">
        <v>2000000</v>
      </c>
    </row>
    <row r="11" spans="1:7" ht="14.25" customHeight="1">
      <c r="A11" s="30">
        <v>8</v>
      </c>
      <c r="B11" s="316" t="s">
        <v>77</v>
      </c>
      <c r="C11" s="317"/>
      <c r="D11" s="318"/>
      <c r="E11" s="32" t="s">
        <v>76</v>
      </c>
      <c r="F11" s="34">
        <v>2250000</v>
      </c>
      <c r="G11" s="34">
        <f>F11</f>
        <v>2250000</v>
      </c>
    </row>
    <row r="12" spans="1:7" ht="12.75">
      <c r="A12" s="30"/>
      <c r="B12" s="33"/>
      <c r="C12" s="33"/>
      <c r="D12" s="33"/>
      <c r="E12" s="32"/>
      <c r="F12" s="34"/>
      <c r="G12" s="34"/>
    </row>
    <row r="13" spans="1:16" s="10" customFormat="1" ht="12.75">
      <c r="A13" s="352" t="s">
        <v>17</v>
      </c>
      <c r="B13" s="352"/>
      <c r="C13" s="352"/>
      <c r="D13" s="352"/>
      <c r="E13" s="35"/>
      <c r="F13" s="38"/>
      <c r="G13" s="38">
        <f>SUM(G4:G10)</f>
        <v>22400000</v>
      </c>
      <c r="H13" s="22"/>
      <c r="I13" s="22"/>
      <c r="J13" s="25"/>
      <c r="K13" s="25">
        <f>G13</f>
        <v>22400000</v>
      </c>
      <c r="L13" s="25"/>
      <c r="M13" s="25"/>
      <c r="N13" s="25"/>
      <c r="O13" s="25"/>
      <c r="P13" s="9"/>
    </row>
    <row r="14" spans="1:5" ht="12.75">
      <c r="A14" s="17"/>
      <c r="B14" s="17"/>
      <c r="C14" s="17"/>
      <c r="D14" s="17"/>
      <c r="E14" s="16"/>
    </row>
    <row r="15" spans="1:7" ht="13.5" thickBot="1">
      <c r="A15" s="41" t="s">
        <v>42</v>
      </c>
      <c r="B15" s="41"/>
      <c r="C15" s="41"/>
      <c r="D15" s="42"/>
      <c r="E15" s="42"/>
      <c r="F15" s="42"/>
      <c r="G15" s="42"/>
    </row>
    <row r="16" spans="1:7" ht="26.25" thickBot="1">
      <c r="A16" s="13" t="s">
        <v>0</v>
      </c>
      <c r="B16" s="14" t="s">
        <v>11</v>
      </c>
      <c r="C16" s="14" t="s">
        <v>12</v>
      </c>
      <c r="D16" s="18" t="s">
        <v>6</v>
      </c>
      <c r="E16" s="18" t="s">
        <v>13</v>
      </c>
      <c r="F16" s="18" t="s">
        <v>57</v>
      </c>
      <c r="G16" s="18" t="s">
        <v>14</v>
      </c>
    </row>
    <row r="17" spans="1:7" ht="39" thickBot="1">
      <c r="A17" s="26">
        <v>1</v>
      </c>
      <c r="B17" s="3" t="s">
        <v>16</v>
      </c>
      <c r="C17" s="3" t="s">
        <v>49</v>
      </c>
      <c r="D17" s="6" t="s">
        <v>72</v>
      </c>
      <c r="E17" s="6">
        <v>1250000</v>
      </c>
      <c r="F17" s="7" t="s">
        <v>15</v>
      </c>
      <c r="G17" s="7">
        <f>E17*4</f>
        <v>5000000</v>
      </c>
    </row>
    <row r="18" spans="1:7" ht="51.75" thickBot="1">
      <c r="A18" s="26">
        <v>2</v>
      </c>
      <c r="B18" s="3" t="s">
        <v>48</v>
      </c>
      <c r="C18" s="3" t="s">
        <v>50</v>
      </c>
      <c r="D18" s="6" t="s">
        <v>72</v>
      </c>
      <c r="E18" s="6">
        <v>1600000</v>
      </c>
      <c r="F18" s="7" t="s">
        <v>15</v>
      </c>
      <c r="G18" s="7">
        <f>E18*4</f>
        <v>6400000</v>
      </c>
    </row>
    <row r="19" spans="1:11" ht="13.5" thickBot="1">
      <c r="A19" s="343" t="s">
        <v>17</v>
      </c>
      <c r="B19" s="344"/>
      <c r="C19" s="344"/>
      <c r="D19" s="344"/>
      <c r="E19" s="344"/>
      <c r="F19" s="345"/>
      <c r="G19" s="8">
        <f>SUM(G17:G18)</f>
        <v>11400000</v>
      </c>
      <c r="K19" s="23">
        <f>G19</f>
        <v>11400000</v>
      </c>
    </row>
    <row r="20" spans="1:5" ht="12.75">
      <c r="A20" s="17"/>
      <c r="B20" s="17"/>
      <c r="C20" s="17"/>
      <c r="D20" s="17"/>
      <c r="E20" s="16"/>
    </row>
    <row r="21" spans="1:7" ht="12.75">
      <c r="A21" s="41" t="s">
        <v>66</v>
      </c>
      <c r="B21" s="41"/>
      <c r="C21" s="41"/>
      <c r="D21" s="42"/>
      <c r="E21" s="42"/>
      <c r="F21" s="42"/>
      <c r="G21" s="43"/>
    </row>
    <row r="22" spans="1:16" s="10" customFormat="1" ht="25.5">
      <c r="A22" s="39" t="s">
        <v>0</v>
      </c>
      <c r="B22" s="341" t="s">
        <v>26</v>
      </c>
      <c r="C22" s="341"/>
      <c r="D22" s="39" t="s">
        <v>58</v>
      </c>
      <c r="E22" s="40" t="s">
        <v>27</v>
      </c>
      <c r="F22" s="40" t="s">
        <v>13</v>
      </c>
      <c r="G22" s="40" t="s">
        <v>14</v>
      </c>
      <c r="H22" s="22"/>
      <c r="I22" s="22"/>
      <c r="J22" s="25"/>
      <c r="K22" s="25"/>
      <c r="L22" s="25"/>
      <c r="M22" s="25"/>
      <c r="N22" s="25"/>
      <c r="O22" s="25"/>
      <c r="P22" s="9"/>
    </row>
    <row r="23" spans="1:7" ht="20.25" customHeight="1">
      <c r="A23" s="32">
        <v>1</v>
      </c>
      <c r="B23" s="340" t="s">
        <v>53</v>
      </c>
      <c r="C23" s="340"/>
      <c r="D23" s="32">
        <v>1</v>
      </c>
      <c r="E23" s="53">
        <v>2</v>
      </c>
      <c r="F23" s="34">
        <v>100000</v>
      </c>
      <c r="G23" s="34">
        <f aca="true" t="shared" si="0" ref="G23:G28">D23*E23*F23</f>
        <v>200000</v>
      </c>
    </row>
    <row r="24" spans="1:7" ht="20.25" customHeight="1">
      <c r="A24" s="32">
        <v>2</v>
      </c>
      <c r="B24" s="340" t="s">
        <v>52</v>
      </c>
      <c r="C24" s="340"/>
      <c r="D24" s="32">
        <v>1</v>
      </c>
      <c r="E24" s="53">
        <v>2</v>
      </c>
      <c r="F24" s="34">
        <v>100000</v>
      </c>
      <c r="G24" s="34">
        <f t="shared" si="0"/>
        <v>200000</v>
      </c>
    </row>
    <row r="25" spans="1:7" ht="18" customHeight="1">
      <c r="A25" s="32">
        <v>3</v>
      </c>
      <c r="B25" s="340" t="s">
        <v>54</v>
      </c>
      <c r="C25" s="340"/>
      <c r="D25" s="32">
        <v>15</v>
      </c>
      <c r="E25" s="53">
        <v>3</v>
      </c>
      <c r="F25" s="34">
        <v>100000</v>
      </c>
      <c r="G25" s="34">
        <f t="shared" si="0"/>
        <v>4500000</v>
      </c>
    </row>
    <row r="26" spans="1:7" ht="25.5" customHeight="1">
      <c r="A26" s="32">
        <v>4</v>
      </c>
      <c r="B26" s="340" t="s">
        <v>55</v>
      </c>
      <c r="C26" s="340"/>
      <c r="D26" s="32">
        <v>15</v>
      </c>
      <c r="E26" s="53">
        <v>3</v>
      </c>
      <c r="F26" s="34">
        <v>100000</v>
      </c>
      <c r="G26" s="34">
        <f t="shared" si="0"/>
        <v>4500000</v>
      </c>
    </row>
    <row r="27" spans="1:7" ht="19.5" customHeight="1">
      <c r="A27" s="32">
        <v>5</v>
      </c>
      <c r="B27" s="340" t="s">
        <v>28</v>
      </c>
      <c r="C27" s="340"/>
      <c r="D27" s="32">
        <v>15</v>
      </c>
      <c r="E27" s="53">
        <v>3</v>
      </c>
      <c r="F27" s="34">
        <v>100000</v>
      </c>
      <c r="G27" s="34">
        <f t="shared" si="0"/>
        <v>4500000</v>
      </c>
    </row>
    <row r="28" spans="1:7" ht="18" customHeight="1">
      <c r="A28" s="32">
        <v>6</v>
      </c>
      <c r="B28" s="340" t="s">
        <v>45</v>
      </c>
      <c r="C28" s="340"/>
      <c r="D28" s="32">
        <v>15</v>
      </c>
      <c r="E28" s="53">
        <v>3</v>
      </c>
      <c r="F28" s="34">
        <v>100000</v>
      </c>
      <c r="G28" s="34">
        <f t="shared" si="0"/>
        <v>4500000</v>
      </c>
    </row>
    <row r="29" spans="1:16" s="10" customFormat="1" ht="12.75" customHeight="1">
      <c r="A29" s="349" t="s">
        <v>17</v>
      </c>
      <c r="B29" s="350"/>
      <c r="C29" s="350"/>
      <c r="D29" s="45"/>
      <c r="E29" s="35"/>
      <c r="F29" s="37"/>
      <c r="G29" s="37">
        <f>SUM(G23:G28)</f>
        <v>18400000</v>
      </c>
      <c r="H29" s="22"/>
      <c r="I29" s="22"/>
      <c r="J29" s="25"/>
      <c r="K29" s="25">
        <f>G29</f>
        <v>18400000</v>
      </c>
      <c r="L29" s="25"/>
      <c r="M29" s="25"/>
      <c r="N29" s="25"/>
      <c r="O29" s="25"/>
      <c r="P29" s="9"/>
    </row>
    <row r="30" spans="1:7" ht="12.75">
      <c r="A30" s="46"/>
      <c r="B30" s="46"/>
      <c r="C30" s="46"/>
      <c r="D30" s="46"/>
      <c r="E30" s="16"/>
      <c r="F30" s="47"/>
      <c r="G30" s="48"/>
    </row>
    <row r="31" spans="1:16" s="11" customFormat="1" ht="13.5" thickBot="1">
      <c r="A31" s="41" t="s">
        <v>67</v>
      </c>
      <c r="B31" s="41"/>
      <c r="C31" s="41"/>
      <c r="D31" s="42"/>
      <c r="E31" s="42"/>
      <c r="F31" s="42"/>
      <c r="G31" s="42"/>
      <c r="H31" s="20"/>
      <c r="I31" s="20"/>
      <c r="J31" s="23"/>
      <c r="K31" s="23"/>
      <c r="L31" s="23"/>
      <c r="M31" s="23"/>
      <c r="N31" s="23"/>
      <c r="O31" s="23"/>
      <c r="P31" s="12"/>
    </row>
    <row r="32" spans="1:7" ht="12.75" customHeight="1">
      <c r="A32" s="346" t="s">
        <v>0</v>
      </c>
      <c r="B32" s="346" t="s">
        <v>1</v>
      </c>
      <c r="C32" s="346" t="s">
        <v>2</v>
      </c>
      <c r="D32" s="325" t="s">
        <v>3</v>
      </c>
      <c r="E32" s="325" t="s">
        <v>4</v>
      </c>
      <c r="F32" s="325" t="s">
        <v>5</v>
      </c>
      <c r="G32" s="5" t="s">
        <v>6</v>
      </c>
    </row>
    <row r="33" spans="1:7" ht="13.5" thickBot="1">
      <c r="A33" s="347"/>
      <c r="B33" s="347"/>
      <c r="C33" s="347"/>
      <c r="D33" s="326"/>
      <c r="E33" s="326"/>
      <c r="F33" s="326"/>
      <c r="G33" s="6" t="s">
        <v>7</v>
      </c>
    </row>
    <row r="34" spans="1:7" ht="13.5" thickBot="1">
      <c r="A34" s="2">
        <v>1</v>
      </c>
      <c r="B34" s="3" t="s">
        <v>8</v>
      </c>
      <c r="C34" s="1">
        <v>1</v>
      </c>
      <c r="D34" s="6">
        <v>20</v>
      </c>
      <c r="E34" s="6">
        <v>8</v>
      </c>
      <c r="F34" s="7">
        <v>50000</v>
      </c>
      <c r="G34" s="7">
        <f>C34*D34*E34*F34</f>
        <v>8000000</v>
      </c>
    </row>
    <row r="35" spans="1:7" ht="13.5" thickBot="1">
      <c r="A35" s="2">
        <v>2</v>
      </c>
      <c r="B35" s="3" t="s">
        <v>9</v>
      </c>
      <c r="C35" s="1">
        <v>1</v>
      </c>
      <c r="D35" s="6">
        <v>20</v>
      </c>
      <c r="E35" s="6">
        <v>8</v>
      </c>
      <c r="F35" s="7">
        <v>40000</v>
      </c>
      <c r="G35" s="7">
        <f>C35*D35*E35*F35</f>
        <v>6400000</v>
      </c>
    </row>
    <row r="36" spans="1:7" ht="13.5" thickBot="1">
      <c r="A36" s="2">
        <v>3</v>
      </c>
      <c r="B36" s="3" t="s">
        <v>47</v>
      </c>
      <c r="C36" s="1">
        <v>1</v>
      </c>
      <c r="D36" s="6">
        <v>20</v>
      </c>
      <c r="E36" s="6">
        <v>8</v>
      </c>
      <c r="F36" s="7">
        <v>20000</v>
      </c>
      <c r="G36" s="7">
        <f>C36*D36*E36*F36</f>
        <v>3200000</v>
      </c>
    </row>
    <row r="37" spans="1:7" ht="13.5" thickBot="1">
      <c r="A37" s="2">
        <v>4</v>
      </c>
      <c r="B37" s="31" t="s">
        <v>60</v>
      </c>
      <c r="C37" s="1">
        <v>2</v>
      </c>
      <c r="D37" s="6">
        <v>20</v>
      </c>
      <c r="E37" s="6">
        <v>8</v>
      </c>
      <c r="F37" s="7">
        <v>10000</v>
      </c>
      <c r="G37" s="7">
        <f>C37*D37*E37*F37</f>
        <v>3200000</v>
      </c>
    </row>
    <row r="38" spans="1:16" s="10" customFormat="1" ht="13.5" thickBot="1">
      <c r="A38" s="343"/>
      <c r="B38" s="344"/>
      <c r="C38" s="344"/>
      <c r="D38" s="344"/>
      <c r="E38" s="344"/>
      <c r="F38" s="345"/>
      <c r="G38" s="8">
        <f>SUM(G34:G37)</f>
        <v>20800000</v>
      </c>
      <c r="H38" s="22"/>
      <c r="I38" s="22"/>
      <c r="J38" s="25"/>
      <c r="K38" s="25">
        <f>G38</f>
        <v>20800000</v>
      </c>
      <c r="L38" s="25"/>
      <c r="M38" s="25"/>
      <c r="N38" s="25"/>
      <c r="O38" s="25"/>
      <c r="P38" s="9"/>
    </row>
    <row r="39" spans="1:16" s="10" customFormat="1" ht="12.75">
      <c r="A39" s="15"/>
      <c r="B39" s="15"/>
      <c r="C39" s="15"/>
      <c r="D39" s="17"/>
      <c r="E39" s="17"/>
      <c r="F39" s="17"/>
      <c r="G39" s="16"/>
      <c r="H39" s="22"/>
      <c r="I39" s="22"/>
      <c r="J39" s="25"/>
      <c r="K39" s="25"/>
      <c r="L39" s="25"/>
      <c r="M39" s="25"/>
      <c r="N39" s="25"/>
      <c r="O39" s="25"/>
      <c r="P39" s="9"/>
    </row>
    <row r="40" spans="1:16" s="11" customFormat="1" ht="12.75">
      <c r="A40" s="41" t="s">
        <v>43</v>
      </c>
      <c r="B40" s="41"/>
      <c r="C40" s="41"/>
      <c r="D40" s="42"/>
      <c r="E40" s="42"/>
      <c r="F40" s="41"/>
      <c r="G40" s="41"/>
      <c r="H40" s="20"/>
      <c r="I40" s="20"/>
      <c r="J40" s="23"/>
      <c r="K40" s="23"/>
      <c r="L40" s="23"/>
      <c r="M40" s="23"/>
      <c r="N40" s="23"/>
      <c r="O40" s="23"/>
      <c r="P40" s="12"/>
    </row>
    <row r="41" spans="1:16" s="10" customFormat="1" ht="12.75">
      <c r="A41" s="341" t="s">
        <v>0</v>
      </c>
      <c r="B41" s="50" t="s">
        <v>29</v>
      </c>
      <c r="C41" s="51"/>
      <c r="D41" s="51"/>
      <c r="E41" s="341" t="s">
        <v>30</v>
      </c>
      <c r="F41" s="348" t="s">
        <v>13</v>
      </c>
      <c r="G41" s="40" t="s">
        <v>6</v>
      </c>
      <c r="H41" s="22"/>
      <c r="I41" s="22"/>
      <c r="J41" s="25"/>
      <c r="K41" s="25"/>
      <c r="L41" s="25"/>
      <c r="M41" s="25"/>
      <c r="N41" s="25"/>
      <c r="O41" s="25"/>
      <c r="P41" s="9"/>
    </row>
    <row r="42" spans="1:16" s="10" customFormat="1" ht="12.75">
      <c r="A42" s="341"/>
      <c r="B42" s="50"/>
      <c r="C42" s="52"/>
      <c r="D42" s="38"/>
      <c r="E42" s="341"/>
      <c r="F42" s="348"/>
      <c r="G42" s="40" t="s">
        <v>7</v>
      </c>
      <c r="H42" s="22"/>
      <c r="I42" s="22"/>
      <c r="J42" s="25"/>
      <c r="K42" s="25"/>
      <c r="L42" s="25"/>
      <c r="M42" s="25"/>
      <c r="N42" s="25"/>
      <c r="O42" s="25"/>
      <c r="P42" s="9"/>
    </row>
    <row r="43" spans="1:16" s="68" customFormat="1" ht="12.75">
      <c r="A43" s="33">
        <v>1</v>
      </c>
      <c r="B43" s="319" t="s">
        <v>31</v>
      </c>
      <c r="C43" s="320"/>
      <c r="D43" s="321"/>
      <c r="E43" s="32">
        <v>1</v>
      </c>
      <c r="F43" s="34">
        <v>2000000</v>
      </c>
      <c r="G43" s="34">
        <f>E43*F43</f>
        <v>2000000</v>
      </c>
      <c r="H43" s="65"/>
      <c r="I43" s="65"/>
      <c r="J43" s="66"/>
      <c r="K43" s="66"/>
      <c r="L43" s="66"/>
      <c r="M43" s="66"/>
      <c r="N43" s="66"/>
      <c r="O43" s="66"/>
      <c r="P43" s="67"/>
    </row>
    <row r="44" spans="1:16" s="68" customFormat="1" ht="12.75">
      <c r="A44" s="33">
        <v>2</v>
      </c>
      <c r="B44" s="319" t="s">
        <v>56</v>
      </c>
      <c r="C44" s="320"/>
      <c r="D44" s="321"/>
      <c r="E44" s="32">
        <v>1</v>
      </c>
      <c r="F44" s="34">
        <v>2000000</v>
      </c>
      <c r="G44" s="34">
        <f>E44*F44</f>
        <v>2000000</v>
      </c>
      <c r="H44" s="65"/>
      <c r="I44" s="65"/>
      <c r="J44" s="66"/>
      <c r="K44" s="66"/>
      <c r="L44" s="66"/>
      <c r="M44" s="66"/>
      <c r="N44" s="66"/>
      <c r="O44" s="66"/>
      <c r="P44" s="67"/>
    </row>
    <row r="45" spans="1:16" s="68" customFormat="1" ht="12.75">
      <c r="A45" s="69">
        <v>3</v>
      </c>
      <c r="B45" s="322" t="s">
        <v>92</v>
      </c>
      <c r="C45" s="323"/>
      <c r="D45" s="324"/>
      <c r="E45" s="70">
        <v>1</v>
      </c>
      <c r="F45" s="71">
        <v>1500000</v>
      </c>
      <c r="G45" s="34">
        <f>E45*F45</f>
        <v>1500000</v>
      </c>
      <c r="H45" s="65"/>
      <c r="I45" s="65"/>
      <c r="J45" s="66"/>
      <c r="K45" s="66"/>
      <c r="L45" s="66"/>
      <c r="M45" s="66"/>
      <c r="N45" s="66"/>
      <c r="O45" s="66"/>
      <c r="P45" s="67"/>
    </row>
    <row r="46" spans="1:16" s="10" customFormat="1" ht="12.75">
      <c r="A46" s="331" t="s">
        <v>17</v>
      </c>
      <c r="B46" s="332"/>
      <c r="C46" s="332"/>
      <c r="D46" s="332"/>
      <c r="E46" s="332"/>
      <c r="F46" s="333"/>
      <c r="G46" s="72">
        <f>SUM(G43:G45)</f>
        <v>5500000</v>
      </c>
      <c r="H46" s="22"/>
      <c r="I46" s="22"/>
      <c r="J46" s="25"/>
      <c r="K46" s="25">
        <f>G46</f>
        <v>5500000</v>
      </c>
      <c r="L46" s="25"/>
      <c r="M46" s="25"/>
      <c r="N46" s="25"/>
      <c r="O46" s="25"/>
      <c r="P46" s="9"/>
    </row>
    <row r="48" spans="1:16" s="11" customFormat="1" ht="12.75">
      <c r="A48" s="54" t="s">
        <v>69</v>
      </c>
      <c r="B48" s="54"/>
      <c r="C48" s="54"/>
      <c r="D48" s="55"/>
      <c r="E48" s="55"/>
      <c r="F48" s="42"/>
      <c r="G48" s="42"/>
      <c r="H48" s="20"/>
      <c r="I48" s="20"/>
      <c r="J48" s="23"/>
      <c r="K48" s="23"/>
      <c r="L48" s="23"/>
      <c r="M48" s="23"/>
      <c r="N48" s="23"/>
      <c r="O48" s="23"/>
      <c r="P48" s="12"/>
    </row>
    <row r="49" spans="1:7" ht="12.75">
      <c r="A49" s="327" t="s">
        <v>0</v>
      </c>
      <c r="B49" s="334" t="s">
        <v>29</v>
      </c>
      <c r="C49" s="335"/>
      <c r="D49" s="336"/>
      <c r="E49" s="327" t="s">
        <v>30</v>
      </c>
      <c r="F49" s="351" t="s">
        <v>13</v>
      </c>
      <c r="G49" s="32" t="s">
        <v>6</v>
      </c>
    </row>
    <row r="50" spans="1:11" ht="13.5" thickBot="1">
      <c r="A50" s="327"/>
      <c r="B50" s="337"/>
      <c r="C50" s="338"/>
      <c r="D50" s="339"/>
      <c r="E50" s="327"/>
      <c r="F50" s="351"/>
      <c r="G50" s="32" t="s">
        <v>7</v>
      </c>
      <c r="K50" s="7"/>
    </row>
    <row r="51" spans="1:11" ht="13.5" thickBot="1">
      <c r="A51" s="30">
        <v>1</v>
      </c>
      <c r="B51" s="313" t="s">
        <v>68</v>
      </c>
      <c r="C51" s="314"/>
      <c r="D51" s="315"/>
      <c r="E51" s="30">
        <v>0.12</v>
      </c>
      <c r="F51" s="97">
        <v>95500000</v>
      </c>
      <c r="G51" s="32">
        <f>F51*12%</f>
        <v>11460000</v>
      </c>
      <c r="K51" s="7"/>
    </row>
    <row r="52" spans="1:16" s="10" customFormat="1" ht="13.5" thickBot="1">
      <c r="A52" s="328" t="s">
        <v>17</v>
      </c>
      <c r="B52" s="329"/>
      <c r="C52" s="329"/>
      <c r="D52" s="329"/>
      <c r="E52" s="329"/>
      <c r="F52" s="330"/>
      <c r="G52" s="40">
        <f>SUM(G51)</f>
        <v>11460000</v>
      </c>
      <c r="H52" s="22"/>
      <c r="I52" s="22"/>
      <c r="J52" s="25"/>
      <c r="K52" s="8">
        <f>G52</f>
        <v>11460000</v>
      </c>
      <c r="L52" s="25"/>
      <c r="M52" s="25"/>
      <c r="N52" s="25"/>
      <c r="O52" s="25"/>
      <c r="P52" s="9"/>
    </row>
    <row r="53" spans="1:11" ht="13.5" thickBot="1">
      <c r="A53" s="58"/>
      <c r="B53" s="59"/>
      <c r="C53" s="59"/>
      <c r="D53" s="60"/>
      <c r="E53" s="60"/>
      <c r="K53" s="7"/>
    </row>
    <row r="54" spans="1:11" ht="13.5" thickBot="1">
      <c r="A54" s="61" t="s">
        <v>70</v>
      </c>
      <c r="B54" s="61"/>
      <c r="C54" s="61"/>
      <c r="D54" s="62"/>
      <c r="E54" s="62"/>
      <c r="F54" s="63"/>
      <c r="G54" s="63"/>
      <c r="K54" s="7"/>
    </row>
    <row r="55" spans="1:11" ht="13.5" thickBot="1">
      <c r="A55" s="327" t="s">
        <v>0</v>
      </c>
      <c r="B55" s="334" t="s">
        <v>29</v>
      </c>
      <c r="C55" s="335"/>
      <c r="D55" s="336"/>
      <c r="E55" s="327" t="s">
        <v>30</v>
      </c>
      <c r="F55" s="351" t="s">
        <v>13</v>
      </c>
      <c r="G55" s="32" t="s">
        <v>6</v>
      </c>
      <c r="K55" s="7"/>
    </row>
    <row r="56" spans="1:11" ht="13.5" thickBot="1">
      <c r="A56" s="327"/>
      <c r="B56" s="337"/>
      <c r="C56" s="338"/>
      <c r="D56" s="339"/>
      <c r="E56" s="327"/>
      <c r="F56" s="351"/>
      <c r="G56" s="32" t="s">
        <v>7</v>
      </c>
      <c r="K56" s="7"/>
    </row>
    <row r="57" spans="1:11" ht="13.5" thickBot="1">
      <c r="A57" s="30">
        <v>1</v>
      </c>
      <c r="B57" s="313" t="s">
        <v>90</v>
      </c>
      <c r="C57" s="314"/>
      <c r="D57" s="315"/>
      <c r="E57" s="30">
        <v>0.05</v>
      </c>
      <c r="F57" s="96">
        <v>95500000</v>
      </c>
      <c r="G57" s="34">
        <f>F57*E57</f>
        <v>4775000</v>
      </c>
      <c r="K57" s="7"/>
    </row>
    <row r="58" spans="1:11" ht="26.25" customHeight="1" thickBot="1">
      <c r="A58" s="32">
        <v>2</v>
      </c>
      <c r="B58" s="316" t="s">
        <v>33</v>
      </c>
      <c r="C58" s="317"/>
      <c r="D58" s="318"/>
      <c r="E58" s="32" t="s">
        <v>72</v>
      </c>
      <c r="F58" s="34">
        <v>150000</v>
      </c>
      <c r="G58" s="34">
        <f>F58*5</f>
        <v>750000</v>
      </c>
      <c r="K58" s="7"/>
    </row>
    <row r="59" spans="1:11" ht="13.5" thickBot="1">
      <c r="A59" s="30">
        <v>3</v>
      </c>
      <c r="B59" s="316" t="s">
        <v>34</v>
      </c>
      <c r="C59" s="317"/>
      <c r="D59" s="318"/>
      <c r="E59" s="32" t="s">
        <v>39</v>
      </c>
      <c r="F59" s="34">
        <v>200</v>
      </c>
      <c r="G59" s="34">
        <f>F59*12*400</f>
        <v>960000</v>
      </c>
      <c r="K59" s="7"/>
    </row>
    <row r="60" spans="1:16" s="10" customFormat="1" ht="12.75">
      <c r="A60" s="32">
        <v>4</v>
      </c>
      <c r="B60" s="316" t="s">
        <v>35</v>
      </c>
      <c r="C60" s="317"/>
      <c r="D60" s="318"/>
      <c r="E60" s="32">
        <v>12</v>
      </c>
      <c r="F60" s="34">
        <v>75000</v>
      </c>
      <c r="G60" s="34">
        <f>F60*12</f>
        <v>900000</v>
      </c>
      <c r="H60" s="22"/>
      <c r="I60" s="22"/>
      <c r="J60" s="25"/>
      <c r="K60" s="23"/>
      <c r="L60" s="25"/>
      <c r="M60" s="25"/>
      <c r="N60" s="25"/>
      <c r="O60" s="25"/>
      <c r="P60" s="9"/>
    </row>
    <row r="61" spans="1:7" ht="12.75">
      <c r="A61" s="30">
        <v>5</v>
      </c>
      <c r="B61" s="316" t="s">
        <v>36</v>
      </c>
      <c r="C61" s="317"/>
      <c r="D61" s="318"/>
      <c r="E61" s="32">
        <v>1</v>
      </c>
      <c r="F61" s="34">
        <v>750000</v>
      </c>
      <c r="G61" s="34">
        <f>F61*1</f>
        <v>750000</v>
      </c>
    </row>
    <row r="62" spans="1:16" s="11" customFormat="1" ht="13.5" thickBot="1">
      <c r="A62" s="32">
        <v>6</v>
      </c>
      <c r="B62" s="316" t="s">
        <v>37</v>
      </c>
      <c r="C62" s="317"/>
      <c r="D62" s="318"/>
      <c r="E62" s="32"/>
      <c r="F62" s="34"/>
      <c r="G62" s="34">
        <v>80000</v>
      </c>
      <c r="H62" s="20"/>
      <c r="I62" s="20"/>
      <c r="J62" s="23"/>
      <c r="K62" s="23"/>
      <c r="L62" s="23"/>
      <c r="M62" s="23"/>
      <c r="N62" s="23"/>
      <c r="O62" s="23"/>
      <c r="P62" s="12"/>
    </row>
    <row r="63" spans="1:19" s="10" customFormat="1" ht="13.5" thickBot="1">
      <c r="A63" s="331" t="s">
        <v>17</v>
      </c>
      <c r="B63" s="332"/>
      <c r="C63" s="332"/>
      <c r="D63" s="332"/>
      <c r="E63" s="332"/>
      <c r="F63" s="333"/>
      <c r="G63" s="37">
        <f>SUM(G57:G62)</f>
        <v>8215000</v>
      </c>
      <c r="H63" s="22"/>
      <c r="I63" s="22"/>
      <c r="J63" s="25"/>
      <c r="K63" s="49">
        <f>G63</f>
        <v>8215000</v>
      </c>
      <c r="L63" s="9"/>
      <c r="M63" s="8"/>
      <c r="N63" s="8"/>
      <c r="O63" s="25"/>
      <c r="P63" s="44"/>
      <c r="Q63" s="56"/>
      <c r="R63" s="57"/>
      <c r="S63" s="57"/>
    </row>
    <row r="64" spans="11:19" ht="13.5" thickBot="1">
      <c r="K64" s="49">
        <f>SUM(K3:K63)</f>
        <v>98175000</v>
      </c>
      <c r="L64" s="4"/>
      <c r="M64" s="7"/>
      <c r="N64" s="7"/>
      <c r="P64" s="26"/>
      <c r="Q64" s="29"/>
      <c r="R64" s="7"/>
      <c r="S64" s="28"/>
    </row>
    <row r="65" spans="11:19" ht="13.5" thickBot="1">
      <c r="K65" s="6"/>
      <c r="L65" s="4"/>
      <c r="M65" s="7"/>
      <c r="N65" s="7"/>
      <c r="P65" s="26"/>
      <c r="Q65" s="29"/>
      <c r="R65" s="7"/>
      <c r="S65" s="28"/>
    </row>
    <row r="66" spans="13:19" s="74" customFormat="1" ht="13.5" thickBot="1">
      <c r="M66" s="49"/>
      <c r="N66" s="49"/>
      <c r="O66" s="85"/>
      <c r="P66" s="75"/>
      <c r="Q66" s="86"/>
      <c r="R66" s="49"/>
      <c r="S66" s="87"/>
    </row>
    <row r="67" spans="13:19" s="68" customFormat="1" ht="13.5" thickBot="1">
      <c r="M67" s="7"/>
      <c r="N67" s="7"/>
      <c r="O67" s="66"/>
      <c r="P67" s="26"/>
      <c r="Q67" s="29"/>
      <c r="R67" s="7"/>
      <c r="S67" s="28"/>
    </row>
    <row r="68" spans="13:19" s="68" customFormat="1" ht="13.5" thickBot="1">
      <c r="M68" s="7"/>
      <c r="N68" s="7"/>
      <c r="O68" s="66"/>
      <c r="P68" s="26"/>
      <c r="Q68" s="29"/>
      <c r="R68" s="7"/>
      <c r="S68" s="28"/>
    </row>
    <row r="69" spans="13:19" s="68" customFormat="1" ht="13.5" thickBot="1">
      <c r="M69" s="7"/>
      <c r="N69" s="7"/>
      <c r="O69" s="66"/>
      <c r="P69" s="26"/>
      <c r="Q69" s="29"/>
      <c r="R69" s="7"/>
      <c r="S69" s="28"/>
    </row>
    <row r="70" spans="13:16" s="68" customFormat="1" ht="12.75">
      <c r="M70" s="66"/>
      <c r="N70" s="66"/>
      <c r="O70" s="66"/>
      <c r="P70" s="67"/>
    </row>
    <row r="71" spans="13:16" s="68" customFormat="1" ht="12.75">
      <c r="M71" s="66"/>
      <c r="N71" s="66"/>
      <c r="O71" s="66"/>
      <c r="P71" s="67"/>
    </row>
    <row r="72" spans="13:16" s="73" customFormat="1" ht="12.75">
      <c r="M72" s="27"/>
      <c r="N72" s="27"/>
      <c r="O72" s="27"/>
      <c r="P72" s="77"/>
    </row>
    <row r="73" spans="13:16" s="68" customFormat="1" ht="14.25" customHeight="1">
      <c r="M73" s="66"/>
      <c r="N73" s="66"/>
      <c r="O73" s="66"/>
      <c r="P73" s="67"/>
    </row>
    <row r="78" spans="13:16" s="10" customFormat="1" ht="12.75">
      <c r="M78" s="25"/>
      <c r="N78" s="25"/>
      <c r="O78" s="25"/>
      <c r="P78" s="9"/>
    </row>
    <row r="79" spans="13:16" s="10" customFormat="1" ht="12.75">
      <c r="M79" s="25"/>
      <c r="N79" s="25"/>
      <c r="O79" s="25"/>
      <c r="P79" s="9"/>
    </row>
    <row r="80" spans="6:16" s="10" customFormat="1" ht="12.75">
      <c r="F80" s="9"/>
      <c r="G80" s="9"/>
      <c r="H80" s="22"/>
      <c r="I80" s="22"/>
      <c r="J80" s="25"/>
      <c r="K80" s="25"/>
      <c r="L80" s="25"/>
      <c r="M80" s="25"/>
      <c r="N80" s="25"/>
      <c r="O80" s="25"/>
      <c r="P80" s="9"/>
    </row>
    <row r="81" ht="24.75" customHeight="1"/>
    <row r="84" spans="11:13" ht="13.5" thickBot="1">
      <c r="K84" s="19">
        <v>0.05</v>
      </c>
      <c r="L84" s="7"/>
      <c r="M84" s="7"/>
    </row>
    <row r="85" spans="11:19" ht="13.5" thickBot="1">
      <c r="K85" s="6" t="s">
        <v>46</v>
      </c>
      <c r="L85" s="7"/>
      <c r="M85" s="7"/>
      <c r="Q85" s="4"/>
      <c r="R85" s="4"/>
      <c r="S85" s="4"/>
    </row>
    <row r="86" spans="11:19" ht="13.5" thickBot="1">
      <c r="K86" s="6" t="s">
        <v>46</v>
      </c>
      <c r="L86" s="7"/>
      <c r="M86" s="7"/>
      <c r="Q86" s="4"/>
      <c r="R86" s="4"/>
      <c r="S86" s="4"/>
    </row>
    <row r="87" spans="11:19" ht="13.5" thickBot="1">
      <c r="K87" s="6" t="s">
        <v>39</v>
      </c>
      <c r="L87" s="7"/>
      <c r="M87" s="7"/>
      <c r="Q87" s="4"/>
      <c r="R87" s="4"/>
      <c r="S87" s="4"/>
    </row>
    <row r="88" spans="11:19" ht="13.5" thickBot="1">
      <c r="K88" s="6">
        <v>12</v>
      </c>
      <c r="L88" s="7"/>
      <c r="M88" s="7"/>
      <c r="Q88" s="4"/>
      <c r="R88" s="4"/>
      <c r="S88" s="4"/>
    </row>
    <row r="89" spans="11:19" ht="13.5" thickBot="1">
      <c r="K89" s="6">
        <v>1</v>
      </c>
      <c r="L89" s="7"/>
      <c r="M89" s="7"/>
      <c r="Q89" s="4"/>
      <c r="R89" s="4"/>
      <c r="S89" s="4"/>
    </row>
    <row r="90" spans="11:19" ht="13.5" thickBot="1">
      <c r="K90" s="6"/>
      <c r="L90" s="7"/>
      <c r="M90" s="7"/>
      <c r="Q90" s="4"/>
      <c r="R90" s="4"/>
      <c r="S90" s="4"/>
    </row>
    <row r="91" spans="6:19" s="10" customFormat="1" ht="12.75">
      <c r="F91" s="9"/>
      <c r="G91" s="9"/>
      <c r="H91" s="22"/>
      <c r="I91" s="22"/>
      <c r="J91" s="25"/>
      <c r="K91" s="27" t="s">
        <v>59</v>
      </c>
      <c r="L91" s="27"/>
      <c r="M91" s="27"/>
      <c r="N91" s="25"/>
      <c r="O91" s="25"/>
      <c r="P91" s="9"/>
      <c r="Q91" s="9"/>
      <c r="R91" s="9"/>
      <c r="S91" s="9"/>
    </row>
    <row r="92" ht="12.75">
      <c r="M92" s="23"/>
    </row>
  </sheetData>
  <sheetProtection/>
  <mergeCells count="50">
    <mergeCell ref="A63:F63"/>
    <mergeCell ref="B51:D51"/>
    <mergeCell ref="A29:C29"/>
    <mergeCell ref="B11:D11"/>
    <mergeCell ref="A49:A50"/>
    <mergeCell ref="E49:E50"/>
    <mergeCell ref="F49:F50"/>
    <mergeCell ref="F55:F56"/>
    <mergeCell ref="A13:D13"/>
    <mergeCell ref="A41:A42"/>
    <mergeCell ref="E41:E42"/>
    <mergeCell ref="F41:F42"/>
    <mergeCell ref="B25:C25"/>
    <mergeCell ref="B26:C26"/>
    <mergeCell ref="B27:C27"/>
    <mergeCell ref="B28:C28"/>
    <mergeCell ref="A38:F38"/>
    <mergeCell ref="A19:F19"/>
    <mergeCell ref="A32:A33"/>
    <mergeCell ref="B32:B33"/>
    <mergeCell ref="C32:C33"/>
    <mergeCell ref="D32:D33"/>
    <mergeCell ref="B23:C23"/>
    <mergeCell ref="B24:C24"/>
    <mergeCell ref="B22:C22"/>
    <mergeCell ref="F32:F33"/>
    <mergeCell ref="B7:D7"/>
    <mergeCell ref="B8:D8"/>
    <mergeCell ref="B9:D9"/>
    <mergeCell ref="B10:D10"/>
    <mergeCell ref="B3:D3"/>
    <mergeCell ref="B4:D4"/>
    <mergeCell ref="B5:D5"/>
    <mergeCell ref="B6:D6"/>
    <mergeCell ref="B43:D43"/>
    <mergeCell ref="B44:D44"/>
    <mergeCell ref="B45:D45"/>
    <mergeCell ref="E32:E33"/>
    <mergeCell ref="A55:A56"/>
    <mergeCell ref="E55:E56"/>
    <mergeCell ref="A52:F52"/>
    <mergeCell ref="A46:F46"/>
    <mergeCell ref="B49:D50"/>
    <mergeCell ref="B55:D56"/>
    <mergeCell ref="B57:D57"/>
    <mergeCell ref="B58:D58"/>
    <mergeCell ref="B62:D62"/>
    <mergeCell ref="B59:D59"/>
    <mergeCell ref="B60:D60"/>
    <mergeCell ref="B61:D6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91"/>
  <sheetViews>
    <sheetView zoomScalePageLayoutView="0" workbookViewId="0" topLeftCell="A1">
      <selection activeCell="B20" sqref="B20:C20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17.421875" style="0" customWidth="1"/>
    <col min="4" max="4" width="11.00390625" style="4" customWidth="1"/>
    <col min="5" max="5" width="10.57421875" style="4" customWidth="1"/>
    <col min="6" max="6" width="11.140625" style="4" customWidth="1"/>
    <col min="7" max="7" width="11.140625" style="4" bestFit="1" customWidth="1"/>
    <col min="8" max="8" width="3.28125" style="21" customWidth="1"/>
    <col min="9" max="9" width="3.421875" style="21" hidden="1" customWidth="1"/>
    <col min="10" max="10" width="3.421875" style="24" customWidth="1"/>
    <col min="11" max="11" width="14.421875" style="24" customWidth="1"/>
    <col min="12" max="13" width="8.8515625" style="24" customWidth="1"/>
    <col min="14" max="14" width="11.7109375" style="24" customWidth="1"/>
    <col min="15" max="15" width="9.140625" style="24" customWidth="1"/>
    <col min="16" max="16" width="23.421875" style="4" customWidth="1"/>
    <col min="17" max="17" width="11.140625" style="0" bestFit="1" customWidth="1"/>
    <col min="18" max="18" width="10.140625" style="0" bestFit="1" customWidth="1"/>
    <col min="19" max="19" width="11.57421875" style="0" customWidth="1"/>
  </cols>
  <sheetData>
    <row r="2" spans="1:7" ht="12.75">
      <c r="A2" s="41" t="s">
        <v>65</v>
      </c>
      <c r="B2" s="41"/>
      <c r="C2" s="41"/>
      <c r="D2" s="42"/>
      <c r="E2" s="42"/>
      <c r="F2" s="43"/>
      <c r="G2" s="43"/>
    </row>
    <row r="3" spans="1:16" s="10" customFormat="1" ht="25.5">
      <c r="A3" s="39" t="s">
        <v>0</v>
      </c>
      <c r="B3" s="341" t="s">
        <v>11</v>
      </c>
      <c r="C3" s="341"/>
      <c r="D3" s="341"/>
      <c r="E3" s="39" t="s">
        <v>6</v>
      </c>
      <c r="F3" s="40" t="s">
        <v>13</v>
      </c>
      <c r="G3" s="40" t="s">
        <v>14</v>
      </c>
      <c r="H3" s="22"/>
      <c r="I3" s="22"/>
      <c r="J3" s="25"/>
      <c r="K3" s="25"/>
      <c r="L3" s="25"/>
      <c r="M3" s="25"/>
      <c r="N3" s="25"/>
      <c r="O3" s="25"/>
      <c r="P3" s="9"/>
    </row>
    <row r="4" spans="1:7" ht="15.75" customHeight="1">
      <c r="A4" s="30">
        <v>1</v>
      </c>
      <c r="B4" s="342" t="s">
        <v>78</v>
      </c>
      <c r="C4" s="342"/>
      <c r="D4" s="342"/>
      <c r="E4" s="30">
        <v>250</v>
      </c>
      <c r="F4" s="34">
        <v>40000</v>
      </c>
      <c r="G4" s="34">
        <f>E4*F4</f>
        <v>10000000</v>
      </c>
    </row>
    <row r="5" spans="1:7" ht="15.75" customHeight="1">
      <c r="A5" s="30">
        <v>2</v>
      </c>
      <c r="B5" s="354" t="s">
        <v>81</v>
      </c>
      <c r="C5" s="355"/>
      <c r="D5" s="356"/>
      <c r="E5" s="30">
        <v>250</v>
      </c>
      <c r="F5" s="34">
        <v>40000</v>
      </c>
      <c r="G5" s="34">
        <f>E5*F5</f>
        <v>10000000</v>
      </c>
    </row>
    <row r="6" spans="1:7" ht="12.75">
      <c r="A6" s="32">
        <v>3</v>
      </c>
      <c r="B6" s="340" t="s">
        <v>19</v>
      </c>
      <c r="C6" s="340"/>
      <c r="D6" s="340"/>
      <c r="E6" s="32" t="s">
        <v>51</v>
      </c>
      <c r="F6" s="34">
        <v>80000</v>
      </c>
      <c r="G6" s="34">
        <f>F6*20</f>
        <v>1600000</v>
      </c>
    </row>
    <row r="7" spans="1:7" ht="12.75">
      <c r="A7" s="30">
        <v>4</v>
      </c>
      <c r="B7" s="340" t="s">
        <v>20</v>
      </c>
      <c r="C7" s="340"/>
      <c r="D7" s="340"/>
      <c r="E7" s="32" t="s">
        <v>73</v>
      </c>
      <c r="F7" s="34">
        <v>100000</v>
      </c>
      <c r="G7" s="34">
        <v>200000</v>
      </c>
    </row>
    <row r="8" spans="1:7" ht="12.75">
      <c r="A8" s="30">
        <v>5</v>
      </c>
      <c r="B8" s="340" t="s">
        <v>21</v>
      </c>
      <c r="C8" s="340"/>
      <c r="D8" s="340"/>
      <c r="E8" s="32" t="s">
        <v>63</v>
      </c>
      <c r="F8" s="34">
        <v>75000</v>
      </c>
      <c r="G8" s="34">
        <f>F8*10</f>
        <v>750000</v>
      </c>
    </row>
    <row r="9" spans="1:7" ht="12.75">
      <c r="A9" s="32">
        <v>6</v>
      </c>
      <c r="B9" s="340" t="s">
        <v>77</v>
      </c>
      <c r="C9" s="340"/>
      <c r="D9" s="340"/>
      <c r="E9" s="32" t="s">
        <v>76</v>
      </c>
      <c r="F9" s="34">
        <v>1500000</v>
      </c>
      <c r="G9" s="34">
        <f>F9</f>
        <v>1500000</v>
      </c>
    </row>
    <row r="10" spans="1:16" s="10" customFormat="1" ht="12.75">
      <c r="A10" s="352" t="s">
        <v>17</v>
      </c>
      <c r="B10" s="352"/>
      <c r="C10" s="352"/>
      <c r="D10" s="352"/>
      <c r="E10" s="35"/>
      <c r="F10" s="38"/>
      <c r="G10" s="38">
        <f>SUM(G4:G9)</f>
        <v>24050000</v>
      </c>
      <c r="H10" s="22"/>
      <c r="I10" s="22"/>
      <c r="J10" s="25"/>
      <c r="K10" s="25">
        <f>G10</f>
        <v>24050000</v>
      </c>
      <c r="L10" s="25"/>
      <c r="M10" s="25"/>
      <c r="N10" s="25"/>
      <c r="O10" s="25"/>
      <c r="P10" s="9"/>
    </row>
    <row r="11" spans="1:5" ht="12.75">
      <c r="A11" s="17"/>
      <c r="B11" s="17"/>
      <c r="C11" s="17"/>
      <c r="D11" s="17"/>
      <c r="E11" s="16"/>
    </row>
    <row r="12" spans="1:7" ht="13.5" thickBot="1">
      <c r="A12" s="41" t="s">
        <v>42</v>
      </c>
      <c r="B12" s="41"/>
      <c r="C12" s="41"/>
      <c r="D12" s="42"/>
      <c r="E12" s="42"/>
      <c r="F12" s="42"/>
      <c r="G12" s="42"/>
    </row>
    <row r="13" spans="1:7" ht="26.25" thickBot="1">
      <c r="A13" s="13" t="s">
        <v>0</v>
      </c>
      <c r="B13" s="14" t="s">
        <v>11</v>
      </c>
      <c r="C13" s="14" t="s">
        <v>12</v>
      </c>
      <c r="D13" s="18" t="s">
        <v>6</v>
      </c>
      <c r="E13" s="18" t="s">
        <v>13</v>
      </c>
      <c r="F13" s="18" t="s">
        <v>57</v>
      </c>
      <c r="G13" s="18" t="s">
        <v>14</v>
      </c>
    </row>
    <row r="14" spans="1:7" ht="51.75" thickBot="1">
      <c r="A14" s="26">
        <v>1</v>
      </c>
      <c r="B14" s="3" t="s">
        <v>16</v>
      </c>
      <c r="C14" s="3" t="s">
        <v>88</v>
      </c>
      <c r="D14" s="6" t="s">
        <v>72</v>
      </c>
      <c r="E14" s="6">
        <v>900000</v>
      </c>
      <c r="F14" s="7" t="s">
        <v>15</v>
      </c>
      <c r="G14" s="7">
        <f>E14*4</f>
        <v>3600000</v>
      </c>
    </row>
    <row r="15" spans="1:7" ht="64.5" thickBot="1">
      <c r="A15" s="26">
        <v>2</v>
      </c>
      <c r="B15" s="3" t="s">
        <v>48</v>
      </c>
      <c r="C15" s="3" t="s">
        <v>89</v>
      </c>
      <c r="D15" s="6" t="s">
        <v>72</v>
      </c>
      <c r="E15" s="6">
        <v>1250000</v>
      </c>
      <c r="F15" s="7" t="s">
        <v>15</v>
      </c>
      <c r="G15" s="7">
        <f>E15*4</f>
        <v>5000000</v>
      </c>
    </row>
    <row r="16" spans="1:11" ht="13.5" thickBot="1">
      <c r="A16" s="343" t="s">
        <v>17</v>
      </c>
      <c r="B16" s="344"/>
      <c r="C16" s="344"/>
      <c r="D16" s="344"/>
      <c r="E16" s="344"/>
      <c r="F16" s="345"/>
      <c r="G16" s="8">
        <f>SUM(G14:G15)</f>
        <v>8600000</v>
      </c>
      <c r="K16" s="23">
        <f>G16</f>
        <v>8600000</v>
      </c>
    </row>
    <row r="17" spans="1:5" ht="12.75">
      <c r="A17" s="17"/>
      <c r="B17" s="17"/>
      <c r="C17" s="17"/>
      <c r="D17" s="17"/>
      <c r="E17" s="16"/>
    </row>
    <row r="18" spans="1:7" ht="12.75">
      <c r="A18" s="41" t="s">
        <v>66</v>
      </c>
      <c r="B18" s="41"/>
      <c r="C18" s="41"/>
      <c r="D18" s="42"/>
      <c r="E18" s="42"/>
      <c r="F18" s="42"/>
      <c r="G18" s="43"/>
    </row>
    <row r="19" spans="1:16" s="10" customFormat="1" ht="25.5">
      <c r="A19" s="39" t="s">
        <v>0</v>
      </c>
      <c r="B19" s="341" t="s">
        <v>26</v>
      </c>
      <c r="C19" s="341"/>
      <c r="D19" s="39" t="s">
        <v>58</v>
      </c>
      <c r="E19" s="40" t="s">
        <v>27</v>
      </c>
      <c r="F19" s="40" t="s">
        <v>13</v>
      </c>
      <c r="G19" s="40" t="s">
        <v>14</v>
      </c>
      <c r="H19" s="22"/>
      <c r="I19" s="22"/>
      <c r="J19" s="25"/>
      <c r="K19" s="25"/>
      <c r="L19" s="25"/>
      <c r="M19" s="25"/>
      <c r="N19" s="25"/>
      <c r="O19" s="25"/>
      <c r="P19" s="9"/>
    </row>
    <row r="20" spans="1:16" s="10" customFormat="1" ht="12.75">
      <c r="A20" s="30">
        <v>1</v>
      </c>
      <c r="B20" s="354" t="s">
        <v>82</v>
      </c>
      <c r="C20" s="356"/>
      <c r="D20" s="30">
        <v>3</v>
      </c>
      <c r="E20" s="32">
        <v>1</v>
      </c>
      <c r="F20" s="34">
        <v>150000</v>
      </c>
      <c r="G20" s="34">
        <f>D20*E20*F20</f>
        <v>450000</v>
      </c>
      <c r="H20" s="22"/>
      <c r="I20" s="22"/>
      <c r="J20" s="25"/>
      <c r="K20" s="25"/>
      <c r="L20" s="25"/>
      <c r="M20" s="25"/>
      <c r="N20" s="25"/>
      <c r="O20" s="25"/>
      <c r="P20" s="9"/>
    </row>
    <row r="21" spans="1:7" ht="18" customHeight="1">
      <c r="A21" s="32">
        <v>2</v>
      </c>
      <c r="B21" s="353" t="s">
        <v>83</v>
      </c>
      <c r="C21" s="353"/>
      <c r="D21" s="32">
        <v>3</v>
      </c>
      <c r="E21" s="95">
        <v>1</v>
      </c>
      <c r="F21" s="34">
        <v>1250000</v>
      </c>
      <c r="G21" s="34">
        <f aca="true" t="shared" si="0" ref="G21:G27">D21*E21*F21</f>
        <v>3750000</v>
      </c>
    </row>
    <row r="22" spans="1:7" ht="18" customHeight="1">
      <c r="A22" s="32">
        <v>3</v>
      </c>
      <c r="B22" s="319" t="s">
        <v>84</v>
      </c>
      <c r="C22" s="321"/>
      <c r="D22" s="32">
        <v>3</v>
      </c>
      <c r="E22" s="95">
        <v>1</v>
      </c>
      <c r="F22" s="34">
        <v>1500000</v>
      </c>
      <c r="G22" s="34">
        <f t="shared" si="0"/>
        <v>4500000</v>
      </c>
    </row>
    <row r="23" spans="1:7" ht="18" customHeight="1">
      <c r="A23" s="32">
        <v>4</v>
      </c>
      <c r="B23" s="319" t="s">
        <v>85</v>
      </c>
      <c r="C23" s="321"/>
      <c r="D23" s="32">
        <v>3</v>
      </c>
      <c r="E23" s="95">
        <v>1</v>
      </c>
      <c r="F23" s="34">
        <v>1500000</v>
      </c>
      <c r="G23" s="34">
        <f t="shared" si="0"/>
        <v>4500000</v>
      </c>
    </row>
    <row r="24" spans="1:7" ht="25.5" customHeight="1">
      <c r="A24" s="32">
        <v>5</v>
      </c>
      <c r="B24" s="353" t="s">
        <v>55</v>
      </c>
      <c r="C24" s="353"/>
      <c r="D24" s="32">
        <v>3</v>
      </c>
      <c r="E24" s="95">
        <v>1</v>
      </c>
      <c r="F24" s="34">
        <v>1250000</v>
      </c>
      <c r="G24" s="34">
        <f t="shared" si="0"/>
        <v>3750000</v>
      </c>
    </row>
    <row r="25" spans="1:7" ht="18" customHeight="1">
      <c r="A25" s="32">
        <v>6</v>
      </c>
      <c r="B25" s="319" t="s">
        <v>86</v>
      </c>
      <c r="C25" s="321"/>
      <c r="D25" s="32">
        <v>3</v>
      </c>
      <c r="E25" s="95">
        <v>1</v>
      </c>
      <c r="F25" s="34">
        <v>1500000</v>
      </c>
      <c r="G25" s="34">
        <f t="shared" si="0"/>
        <v>4500000</v>
      </c>
    </row>
    <row r="26" spans="1:7" ht="17.25" customHeight="1">
      <c r="A26" s="32">
        <v>7</v>
      </c>
      <c r="B26" s="319" t="s">
        <v>87</v>
      </c>
      <c r="C26" s="321"/>
      <c r="D26" s="32">
        <v>3</v>
      </c>
      <c r="E26" s="95">
        <v>1</v>
      </c>
      <c r="F26" s="34">
        <v>1500000</v>
      </c>
      <c r="G26" s="34">
        <f t="shared" si="0"/>
        <v>4500000</v>
      </c>
    </row>
    <row r="27" spans="1:7" ht="18" customHeight="1">
      <c r="A27" s="32">
        <v>8</v>
      </c>
      <c r="B27" s="353" t="s">
        <v>45</v>
      </c>
      <c r="C27" s="353"/>
      <c r="D27" s="32">
        <v>3</v>
      </c>
      <c r="E27" s="95">
        <v>1</v>
      </c>
      <c r="F27" s="34">
        <v>100000</v>
      </c>
      <c r="G27" s="34">
        <f t="shared" si="0"/>
        <v>300000</v>
      </c>
    </row>
    <row r="28" spans="1:16" s="10" customFormat="1" ht="12.75" customHeight="1">
      <c r="A28" s="349" t="s">
        <v>17</v>
      </c>
      <c r="B28" s="350"/>
      <c r="C28" s="350"/>
      <c r="D28" s="45"/>
      <c r="E28" s="35"/>
      <c r="F28" s="37"/>
      <c r="G28" s="37">
        <f>SUM(G21:G27)</f>
        <v>25800000</v>
      </c>
      <c r="H28" s="22"/>
      <c r="I28" s="22"/>
      <c r="J28" s="25"/>
      <c r="K28" s="25">
        <f>G28</f>
        <v>25800000</v>
      </c>
      <c r="L28" s="25"/>
      <c r="M28" s="25"/>
      <c r="N28" s="25"/>
      <c r="O28" s="25"/>
      <c r="P28" s="9"/>
    </row>
    <row r="29" spans="1:7" ht="12.75">
      <c r="A29" s="46"/>
      <c r="B29" s="46"/>
      <c r="C29" s="46"/>
      <c r="D29" s="46"/>
      <c r="E29" s="16"/>
      <c r="F29" s="47"/>
      <c r="G29" s="48"/>
    </row>
    <row r="30" spans="1:16" s="11" customFormat="1" ht="13.5" thickBot="1">
      <c r="A30" s="41" t="s">
        <v>67</v>
      </c>
      <c r="B30" s="41"/>
      <c r="C30" s="41"/>
      <c r="D30" s="42"/>
      <c r="E30" s="42"/>
      <c r="F30" s="42"/>
      <c r="G30" s="42"/>
      <c r="H30" s="20"/>
      <c r="I30" s="20"/>
      <c r="J30" s="23"/>
      <c r="K30" s="23"/>
      <c r="L30" s="23"/>
      <c r="M30" s="23"/>
      <c r="N30" s="23"/>
      <c r="O30" s="23"/>
      <c r="P30" s="12"/>
    </row>
    <row r="31" spans="1:7" ht="12.75" customHeight="1">
      <c r="A31" s="346" t="s">
        <v>0</v>
      </c>
      <c r="B31" s="346" t="s">
        <v>1</v>
      </c>
      <c r="C31" s="346" t="s">
        <v>2</v>
      </c>
      <c r="D31" s="325" t="s">
        <v>3</v>
      </c>
      <c r="E31" s="325" t="s">
        <v>4</v>
      </c>
      <c r="F31" s="325" t="s">
        <v>5</v>
      </c>
      <c r="G31" s="5" t="s">
        <v>6</v>
      </c>
    </row>
    <row r="32" spans="1:7" ht="13.5" thickBot="1">
      <c r="A32" s="347"/>
      <c r="B32" s="347"/>
      <c r="C32" s="347"/>
      <c r="D32" s="326"/>
      <c r="E32" s="326"/>
      <c r="F32" s="326"/>
      <c r="G32" s="6" t="s">
        <v>7</v>
      </c>
    </row>
    <row r="33" spans="1:7" ht="13.5" thickBot="1">
      <c r="A33" s="2">
        <v>1</v>
      </c>
      <c r="B33" s="3" t="s">
        <v>8</v>
      </c>
      <c r="C33" s="1">
        <v>1</v>
      </c>
      <c r="D33" s="6">
        <v>15</v>
      </c>
      <c r="E33" s="6">
        <v>8</v>
      </c>
      <c r="F33" s="7">
        <v>50000</v>
      </c>
      <c r="G33" s="7">
        <f>C33*D33*E33*F33</f>
        <v>6000000</v>
      </c>
    </row>
    <row r="34" spans="1:7" ht="13.5" thickBot="1">
      <c r="A34" s="2">
        <v>2</v>
      </c>
      <c r="B34" s="3" t="s">
        <v>9</v>
      </c>
      <c r="C34" s="1">
        <v>1</v>
      </c>
      <c r="D34" s="6">
        <v>15</v>
      </c>
      <c r="E34" s="6">
        <v>8</v>
      </c>
      <c r="F34" s="7">
        <v>40000</v>
      </c>
      <c r="G34" s="7">
        <f>C34*D34*E34*F34</f>
        <v>4800000</v>
      </c>
    </row>
    <row r="35" spans="1:7" ht="13.5" thickBot="1">
      <c r="A35" s="2">
        <v>3</v>
      </c>
      <c r="B35" s="3" t="s">
        <v>47</v>
      </c>
      <c r="C35" s="1">
        <v>1</v>
      </c>
      <c r="D35" s="6">
        <v>15</v>
      </c>
      <c r="E35" s="6">
        <v>8</v>
      </c>
      <c r="F35" s="7">
        <v>20000</v>
      </c>
      <c r="G35" s="7">
        <f>C35*D35*E35*F35</f>
        <v>2400000</v>
      </c>
    </row>
    <row r="36" spans="1:7" ht="13.5" thickBot="1">
      <c r="A36" s="2">
        <v>4</v>
      </c>
      <c r="B36" s="31" t="s">
        <v>60</v>
      </c>
      <c r="C36" s="1">
        <v>2</v>
      </c>
      <c r="D36" s="6">
        <v>15</v>
      </c>
      <c r="E36" s="6">
        <v>8</v>
      </c>
      <c r="F36" s="7">
        <v>10000</v>
      </c>
      <c r="G36" s="7">
        <f>C36*D36*E36*F36</f>
        <v>2400000</v>
      </c>
    </row>
    <row r="37" spans="1:16" s="10" customFormat="1" ht="13.5" thickBot="1">
      <c r="A37" s="343"/>
      <c r="B37" s="344"/>
      <c r="C37" s="344"/>
      <c r="D37" s="344"/>
      <c r="E37" s="344"/>
      <c r="F37" s="345"/>
      <c r="G37" s="8">
        <f>SUM(G33:G36)</f>
        <v>15600000</v>
      </c>
      <c r="H37" s="22"/>
      <c r="I37" s="22"/>
      <c r="J37" s="25"/>
      <c r="K37" s="25">
        <f>G37</f>
        <v>15600000</v>
      </c>
      <c r="L37" s="25"/>
      <c r="M37" s="25"/>
      <c r="N37" s="25"/>
      <c r="O37" s="25"/>
      <c r="P37" s="9"/>
    </row>
    <row r="38" spans="1:16" s="10" customFormat="1" ht="12.75">
      <c r="A38" s="15"/>
      <c r="B38" s="15"/>
      <c r="C38" s="15"/>
      <c r="D38" s="17"/>
      <c r="E38" s="17"/>
      <c r="F38" s="17"/>
      <c r="G38" s="16"/>
      <c r="H38" s="22"/>
      <c r="I38" s="22"/>
      <c r="J38" s="25"/>
      <c r="K38" s="25"/>
      <c r="L38" s="25"/>
      <c r="M38" s="25"/>
      <c r="N38" s="25"/>
      <c r="O38" s="25"/>
      <c r="P38" s="9"/>
    </row>
    <row r="39" spans="1:16" s="11" customFormat="1" ht="12.75">
      <c r="A39" s="41" t="s">
        <v>43</v>
      </c>
      <c r="B39" s="41"/>
      <c r="C39" s="41"/>
      <c r="D39" s="42"/>
      <c r="E39" s="42"/>
      <c r="F39" s="41"/>
      <c r="G39" s="41"/>
      <c r="H39" s="20"/>
      <c r="I39" s="20"/>
      <c r="J39" s="23"/>
      <c r="K39" s="23"/>
      <c r="L39" s="23"/>
      <c r="M39" s="23"/>
      <c r="N39" s="23"/>
      <c r="O39" s="23"/>
      <c r="P39" s="12"/>
    </row>
    <row r="40" spans="1:16" s="10" customFormat="1" ht="12.75">
      <c r="A40" s="341" t="s">
        <v>0</v>
      </c>
      <c r="B40" s="50" t="s">
        <v>29</v>
      </c>
      <c r="C40" s="51"/>
      <c r="D40" s="51"/>
      <c r="E40" s="341" t="s">
        <v>30</v>
      </c>
      <c r="F40" s="348" t="s">
        <v>13</v>
      </c>
      <c r="G40" s="40" t="s">
        <v>6</v>
      </c>
      <c r="H40" s="22"/>
      <c r="I40" s="22"/>
      <c r="J40" s="25"/>
      <c r="K40" s="25"/>
      <c r="L40" s="25"/>
      <c r="M40" s="25"/>
      <c r="N40" s="25"/>
      <c r="O40" s="25"/>
      <c r="P40" s="9"/>
    </row>
    <row r="41" spans="1:16" s="10" customFormat="1" ht="12.75">
      <c r="A41" s="341"/>
      <c r="B41" s="50"/>
      <c r="C41" s="52"/>
      <c r="D41" s="38"/>
      <c r="E41" s="341"/>
      <c r="F41" s="348"/>
      <c r="G41" s="40" t="s">
        <v>7</v>
      </c>
      <c r="H41" s="22"/>
      <c r="I41" s="22"/>
      <c r="J41" s="25"/>
      <c r="K41" s="25"/>
      <c r="L41" s="25"/>
      <c r="M41" s="25"/>
      <c r="N41" s="25"/>
      <c r="O41" s="25"/>
      <c r="P41" s="9"/>
    </row>
    <row r="42" spans="1:16" s="82" customFormat="1" ht="12.75">
      <c r="A42" s="33">
        <v>1</v>
      </c>
      <c r="B42" s="319" t="s">
        <v>31</v>
      </c>
      <c r="C42" s="320"/>
      <c r="D42" s="321"/>
      <c r="E42" s="32">
        <v>1</v>
      </c>
      <c r="F42" s="34">
        <v>2000000</v>
      </c>
      <c r="G42" s="34">
        <f>E42*F42</f>
        <v>2000000</v>
      </c>
      <c r="H42" s="79"/>
      <c r="I42" s="79"/>
      <c r="J42" s="80"/>
      <c r="K42" s="80"/>
      <c r="L42" s="80"/>
      <c r="M42" s="80"/>
      <c r="N42" s="80"/>
      <c r="O42" s="80"/>
      <c r="P42" s="81"/>
    </row>
    <row r="43" spans="1:16" s="82" customFormat="1" ht="12.75">
      <c r="A43" s="33">
        <v>2</v>
      </c>
      <c r="B43" s="319" t="s">
        <v>56</v>
      </c>
      <c r="C43" s="320"/>
      <c r="D43" s="321"/>
      <c r="E43" s="32">
        <v>1</v>
      </c>
      <c r="F43" s="34">
        <v>2000000</v>
      </c>
      <c r="G43" s="34">
        <f>E43*F43</f>
        <v>2000000</v>
      </c>
      <c r="H43" s="79"/>
      <c r="I43" s="79"/>
      <c r="J43" s="80"/>
      <c r="K43" s="80"/>
      <c r="L43" s="80"/>
      <c r="M43" s="80"/>
      <c r="N43" s="80"/>
      <c r="O43" s="80"/>
      <c r="P43" s="81"/>
    </row>
    <row r="44" spans="1:16" s="82" customFormat="1" ht="12.75">
      <c r="A44" s="69">
        <v>3</v>
      </c>
      <c r="B44" s="322" t="s">
        <v>32</v>
      </c>
      <c r="C44" s="323"/>
      <c r="D44" s="324"/>
      <c r="E44" s="70">
        <v>1</v>
      </c>
      <c r="F44" s="71">
        <v>1250000</v>
      </c>
      <c r="G44" s="34">
        <f>E44*F44</f>
        <v>1250000</v>
      </c>
      <c r="H44" s="79"/>
      <c r="I44" s="79"/>
      <c r="J44" s="80"/>
      <c r="K44" s="80"/>
      <c r="L44" s="80"/>
      <c r="M44" s="80"/>
      <c r="N44" s="80"/>
      <c r="O44" s="80"/>
      <c r="P44" s="81"/>
    </row>
    <row r="45" spans="1:16" s="10" customFormat="1" ht="12.75">
      <c r="A45" s="331" t="s">
        <v>17</v>
      </c>
      <c r="B45" s="332"/>
      <c r="C45" s="332"/>
      <c r="D45" s="332"/>
      <c r="E45" s="332"/>
      <c r="F45" s="333"/>
      <c r="G45" s="72">
        <f>SUM(G42:G44)</f>
        <v>5250000</v>
      </c>
      <c r="H45" s="22"/>
      <c r="I45" s="22"/>
      <c r="J45" s="25"/>
      <c r="K45" s="25">
        <f>G45</f>
        <v>5250000</v>
      </c>
      <c r="L45" s="25"/>
      <c r="M45" s="25"/>
      <c r="N45" s="25"/>
      <c r="O45" s="25"/>
      <c r="P45" s="9"/>
    </row>
    <row r="47" spans="1:16" s="11" customFormat="1" ht="12.75">
      <c r="A47" s="54" t="s">
        <v>69</v>
      </c>
      <c r="B47" s="54"/>
      <c r="C47" s="54"/>
      <c r="D47" s="55"/>
      <c r="E47" s="55"/>
      <c r="F47" s="42"/>
      <c r="G47" s="42"/>
      <c r="H47" s="20"/>
      <c r="I47" s="20"/>
      <c r="J47" s="23"/>
      <c r="K47" s="23"/>
      <c r="L47" s="23"/>
      <c r="M47" s="23"/>
      <c r="N47" s="23"/>
      <c r="O47" s="23"/>
      <c r="P47" s="12"/>
    </row>
    <row r="48" spans="1:7" ht="12.75">
      <c r="A48" s="327" t="s">
        <v>0</v>
      </c>
      <c r="B48" s="334" t="s">
        <v>29</v>
      </c>
      <c r="C48" s="335"/>
      <c r="D48" s="336"/>
      <c r="E48" s="327" t="s">
        <v>30</v>
      </c>
      <c r="F48" s="351" t="s">
        <v>13</v>
      </c>
      <c r="G48" s="32" t="s">
        <v>6</v>
      </c>
    </row>
    <row r="49" spans="1:11" ht="13.5" thickBot="1">
      <c r="A49" s="327"/>
      <c r="B49" s="337"/>
      <c r="C49" s="338"/>
      <c r="D49" s="339"/>
      <c r="E49" s="327"/>
      <c r="F49" s="351"/>
      <c r="G49" s="32" t="s">
        <v>7</v>
      </c>
      <c r="K49" s="7"/>
    </row>
    <row r="50" spans="1:11" ht="13.5" thickBot="1">
      <c r="A50" s="30">
        <v>1</v>
      </c>
      <c r="B50" s="313" t="s">
        <v>68</v>
      </c>
      <c r="C50" s="314"/>
      <c r="D50" s="315"/>
      <c r="E50" s="30">
        <v>0.12</v>
      </c>
      <c r="F50" s="32">
        <v>98500000</v>
      </c>
      <c r="G50" s="32">
        <f>F50*12%</f>
        <v>11820000</v>
      </c>
      <c r="K50" s="7"/>
    </row>
    <row r="51" spans="1:16" s="10" customFormat="1" ht="13.5" thickBot="1">
      <c r="A51" s="328" t="s">
        <v>17</v>
      </c>
      <c r="B51" s="329"/>
      <c r="C51" s="329"/>
      <c r="D51" s="329"/>
      <c r="E51" s="329"/>
      <c r="F51" s="330"/>
      <c r="G51" s="40">
        <f>SUM(G50)</f>
        <v>11820000</v>
      </c>
      <c r="H51" s="22"/>
      <c r="I51" s="22"/>
      <c r="J51" s="25"/>
      <c r="K51" s="8">
        <f>G51</f>
        <v>11820000</v>
      </c>
      <c r="L51" s="25"/>
      <c r="M51" s="25"/>
      <c r="N51" s="25"/>
      <c r="O51" s="25"/>
      <c r="P51" s="9"/>
    </row>
    <row r="52" spans="1:11" ht="13.5" thickBot="1">
      <c r="A52" s="58"/>
      <c r="B52" s="59"/>
      <c r="C52" s="59"/>
      <c r="D52" s="60"/>
      <c r="E52" s="60"/>
      <c r="K52" s="7"/>
    </row>
    <row r="53" spans="1:11" ht="13.5" thickBot="1">
      <c r="A53" s="61" t="s">
        <v>70</v>
      </c>
      <c r="B53" s="61"/>
      <c r="C53" s="61"/>
      <c r="D53" s="62"/>
      <c r="E53" s="62"/>
      <c r="F53" s="63"/>
      <c r="G53" s="63"/>
      <c r="K53" s="7"/>
    </row>
    <row r="54" spans="1:11" ht="13.5" thickBot="1">
      <c r="A54" s="327" t="s">
        <v>0</v>
      </c>
      <c r="B54" s="334" t="s">
        <v>29</v>
      </c>
      <c r="C54" s="335"/>
      <c r="D54" s="336"/>
      <c r="E54" s="327" t="s">
        <v>30</v>
      </c>
      <c r="F54" s="351" t="s">
        <v>13</v>
      </c>
      <c r="G54" s="32" t="s">
        <v>6</v>
      </c>
      <c r="K54" s="7"/>
    </row>
    <row r="55" spans="1:11" ht="13.5" thickBot="1">
      <c r="A55" s="327"/>
      <c r="B55" s="337"/>
      <c r="C55" s="338"/>
      <c r="D55" s="339"/>
      <c r="E55" s="327"/>
      <c r="F55" s="351"/>
      <c r="G55" s="32" t="s">
        <v>7</v>
      </c>
      <c r="K55" s="7"/>
    </row>
    <row r="56" spans="1:11" ht="13.5" thickBot="1">
      <c r="A56" s="30">
        <v>1</v>
      </c>
      <c r="B56" s="313" t="s">
        <v>71</v>
      </c>
      <c r="C56" s="314"/>
      <c r="D56" s="315"/>
      <c r="E56" s="30">
        <v>0.05</v>
      </c>
      <c r="F56" s="34">
        <v>98500000</v>
      </c>
      <c r="G56" s="34">
        <f>F56*E56</f>
        <v>4925000</v>
      </c>
      <c r="K56" s="7"/>
    </row>
    <row r="57" spans="1:11" ht="14.25" customHeight="1" thickBot="1">
      <c r="A57" s="32">
        <v>2</v>
      </c>
      <c r="B57" s="316" t="s">
        <v>33</v>
      </c>
      <c r="C57" s="317"/>
      <c r="D57" s="318"/>
      <c r="E57" s="32" t="s">
        <v>72</v>
      </c>
      <c r="F57" s="34">
        <v>75000</v>
      </c>
      <c r="G57" s="34">
        <f>F57*5</f>
        <v>375000</v>
      </c>
      <c r="K57" s="7"/>
    </row>
    <row r="58" spans="1:11" ht="13.5" thickBot="1">
      <c r="A58" s="30">
        <v>3</v>
      </c>
      <c r="B58" s="316" t="s">
        <v>34</v>
      </c>
      <c r="C58" s="317"/>
      <c r="D58" s="318"/>
      <c r="E58" s="32" t="s">
        <v>39</v>
      </c>
      <c r="F58" s="34">
        <v>150</v>
      </c>
      <c r="G58" s="34">
        <f>F58*12*400</f>
        <v>720000</v>
      </c>
      <c r="K58" s="7"/>
    </row>
    <row r="59" spans="1:16" s="10" customFormat="1" ht="12.75">
      <c r="A59" s="32">
        <v>4</v>
      </c>
      <c r="B59" s="316" t="s">
        <v>35</v>
      </c>
      <c r="C59" s="317"/>
      <c r="D59" s="318"/>
      <c r="E59" s="32">
        <v>12</v>
      </c>
      <c r="F59" s="34">
        <v>60000</v>
      </c>
      <c r="G59" s="34">
        <f>F59*12</f>
        <v>720000</v>
      </c>
      <c r="H59" s="22"/>
      <c r="I59" s="22"/>
      <c r="J59" s="25"/>
      <c r="K59" s="23"/>
      <c r="L59" s="25"/>
      <c r="M59" s="25"/>
      <c r="N59" s="25"/>
      <c r="O59" s="25"/>
      <c r="P59" s="9"/>
    </row>
    <row r="60" spans="1:7" ht="12.75">
      <c r="A60" s="30">
        <v>5</v>
      </c>
      <c r="B60" s="316" t="s">
        <v>36</v>
      </c>
      <c r="C60" s="317"/>
      <c r="D60" s="318"/>
      <c r="E60" s="32">
        <v>1</v>
      </c>
      <c r="F60" s="34">
        <v>600000</v>
      </c>
      <c r="G60" s="34">
        <f>F60*1</f>
        <v>600000</v>
      </c>
    </row>
    <row r="61" spans="1:16" s="11" customFormat="1" ht="13.5" thickBot="1">
      <c r="A61" s="32">
        <v>6</v>
      </c>
      <c r="B61" s="316" t="s">
        <v>37</v>
      </c>
      <c r="C61" s="317"/>
      <c r="D61" s="318"/>
      <c r="E61" s="32"/>
      <c r="F61" s="34">
        <v>40000</v>
      </c>
      <c r="G61" s="34">
        <f>F61</f>
        <v>40000</v>
      </c>
      <c r="H61" s="20"/>
      <c r="I61" s="20"/>
      <c r="J61" s="23"/>
      <c r="K61" s="23"/>
      <c r="L61" s="23"/>
      <c r="M61" s="23"/>
      <c r="N61" s="23"/>
      <c r="O61" s="23"/>
      <c r="P61" s="12"/>
    </row>
    <row r="62" spans="1:19" s="10" customFormat="1" ht="13.5" thickBot="1">
      <c r="A62" s="331" t="s">
        <v>17</v>
      </c>
      <c r="B62" s="332"/>
      <c r="C62" s="332"/>
      <c r="D62" s="332"/>
      <c r="E62" s="332"/>
      <c r="F62" s="333"/>
      <c r="G62" s="37">
        <f>SUM(G56:G61)</f>
        <v>7380000</v>
      </c>
      <c r="H62" s="22"/>
      <c r="I62" s="22"/>
      <c r="J62" s="25"/>
      <c r="K62" s="49">
        <f>G62</f>
        <v>7380000</v>
      </c>
      <c r="L62" s="9"/>
      <c r="M62" s="8"/>
      <c r="N62" s="8"/>
      <c r="O62" s="25"/>
      <c r="P62" s="44"/>
      <c r="Q62" s="56"/>
      <c r="R62" s="57"/>
      <c r="S62" s="57"/>
    </row>
    <row r="63" spans="11:19" ht="13.5" thickBot="1">
      <c r="K63" s="49">
        <f>SUM(K3:K62)</f>
        <v>98500000</v>
      </c>
      <c r="L63" s="4"/>
      <c r="M63" s="7"/>
      <c r="N63" s="7"/>
      <c r="P63" s="26"/>
      <c r="Q63" s="29"/>
      <c r="R63" s="7"/>
      <c r="S63" s="28"/>
    </row>
    <row r="64" spans="11:19" ht="13.5" thickBot="1">
      <c r="K64" s="6"/>
      <c r="L64" s="4"/>
      <c r="M64" s="7"/>
      <c r="N64" s="7"/>
      <c r="P64" s="26"/>
      <c r="Q64" s="29"/>
      <c r="R64" s="7"/>
      <c r="S64" s="28"/>
    </row>
    <row r="65" spans="11:19" ht="13.5" thickBot="1">
      <c r="K65" s="6"/>
      <c r="L65" s="4"/>
      <c r="M65" s="7"/>
      <c r="N65" s="7"/>
      <c r="P65" s="26"/>
      <c r="Q65" s="29"/>
      <c r="R65" s="7"/>
      <c r="S65" s="28"/>
    </row>
    <row r="66" spans="1:19" s="82" customFormat="1" ht="13.5" thickBot="1">
      <c r="A66" s="76"/>
      <c r="B66" s="73"/>
      <c r="C66" s="73"/>
      <c r="D66" s="81"/>
      <c r="E66" s="81"/>
      <c r="F66" s="81"/>
      <c r="G66" s="81"/>
      <c r="H66" s="79"/>
      <c r="I66" s="79"/>
      <c r="J66" s="80"/>
      <c r="K66" s="6"/>
      <c r="L66" s="81"/>
      <c r="M66" s="7"/>
      <c r="N66" s="7"/>
      <c r="O66" s="80"/>
      <c r="P66" s="26"/>
      <c r="Q66" s="29"/>
      <c r="R66" s="7"/>
      <c r="S66" s="28"/>
    </row>
    <row r="67" spans="1:19" s="82" customFormat="1" ht="13.5" thickBot="1">
      <c r="A67" s="76"/>
      <c r="B67" s="73"/>
      <c r="C67" s="73"/>
      <c r="D67" s="81"/>
      <c r="E67" s="81"/>
      <c r="F67" s="81"/>
      <c r="G67" s="81"/>
      <c r="H67" s="79"/>
      <c r="I67" s="79"/>
      <c r="J67" s="80"/>
      <c r="K67" s="6"/>
      <c r="L67" s="81"/>
      <c r="M67" s="7"/>
      <c r="N67" s="7"/>
      <c r="O67" s="80"/>
      <c r="P67" s="26"/>
      <c r="Q67" s="29"/>
      <c r="R67" s="7"/>
      <c r="S67" s="28"/>
    </row>
    <row r="68" spans="1:19" s="82" customFormat="1" ht="13.5" thickBot="1">
      <c r="A68" s="76"/>
      <c r="B68" s="73"/>
      <c r="C68" s="73"/>
      <c r="D68" s="81"/>
      <c r="E68" s="81"/>
      <c r="F68" s="81"/>
      <c r="G68" s="81"/>
      <c r="H68" s="79"/>
      <c r="I68" s="79"/>
      <c r="J68" s="80"/>
      <c r="K68" s="6"/>
      <c r="L68" s="81"/>
      <c r="M68" s="7"/>
      <c r="N68" s="7"/>
      <c r="O68" s="80"/>
      <c r="P68" s="26"/>
      <c r="Q68" s="29"/>
      <c r="R68" s="7"/>
      <c r="S68" s="28"/>
    </row>
    <row r="69" spans="1:16" s="82" customFormat="1" ht="12.75">
      <c r="A69" s="76"/>
      <c r="B69" s="73"/>
      <c r="C69" s="73"/>
      <c r="D69" s="81"/>
      <c r="E69" s="81"/>
      <c r="G69" s="81"/>
      <c r="H69" s="79"/>
      <c r="I69" s="79"/>
      <c r="J69" s="80"/>
      <c r="K69" s="80"/>
      <c r="L69" s="80"/>
      <c r="M69" s="80"/>
      <c r="N69" s="80"/>
      <c r="O69" s="80"/>
      <c r="P69" s="81"/>
    </row>
    <row r="70" spans="1:16" s="82" customFormat="1" ht="12.75">
      <c r="A70" s="76"/>
      <c r="B70" s="73"/>
      <c r="C70" s="73"/>
      <c r="D70" s="81"/>
      <c r="E70" s="81"/>
      <c r="F70" s="81"/>
      <c r="G70" s="81"/>
      <c r="H70" s="79"/>
      <c r="I70" s="79"/>
      <c r="J70" s="80"/>
      <c r="K70" s="80"/>
      <c r="L70" s="80"/>
      <c r="M70" s="80"/>
      <c r="N70" s="80"/>
      <c r="O70" s="80"/>
      <c r="P70" s="81"/>
    </row>
    <row r="71" spans="1:16" s="73" customFormat="1" ht="12.75">
      <c r="A71" s="76"/>
      <c r="D71" s="77"/>
      <c r="E71" s="77"/>
      <c r="F71" s="77"/>
      <c r="G71" s="77"/>
      <c r="H71" s="78"/>
      <c r="I71" s="78"/>
      <c r="J71" s="27"/>
      <c r="K71" s="27"/>
      <c r="L71" s="27"/>
      <c r="M71" s="27"/>
      <c r="N71" s="27"/>
      <c r="O71" s="27"/>
      <c r="P71" s="77"/>
    </row>
    <row r="72" spans="1:16" s="82" customFormat="1" ht="14.25" customHeight="1">
      <c r="A72" s="76"/>
      <c r="B72" s="73"/>
      <c r="C72" s="73"/>
      <c r="D72" s="81"/>
      <c r="E72" s="81"/>
      <c r="F72" s="81"/>
      <c r="G72" s="81"/>
      <c r="H72" s="79"/>
      <c r="I72" s="79"/>
      <c r="J72" s="80"/>
      <c r="K72" s="80"/>
      <c r="L72" s="80"/>
      <c r="M72" s="80"/>
      <c r="N72" s="80"/>
      <c r="O72" s="80"/>
      <c r="P72" s="81"/>
    </row>
    <row r="74" spans="11:12" ht="13.5" thickBot="1">
      <c r="K74" s="7"/>
      <c r="L74" s="7"/>
    </row>
    <row r="75" spans="11:12" ht="13.5" thickBot="1">
      <c r="K75" s="7"/>
      <c r="L75" s="7"/>
    </row>
    <row r="76" spans="11:12" ht="13.5" thickBot="1">
      <c r="K76" s="4"/>
      <c r="L76" s="7"/>
    </row>
    <row r="77" spans="6:16" s="10" customFormat="1" ht="12.75">
      <c r="F77" s="9"/>
      <c r="G77" s="9"/>
      <c r="H77" s="22"/>
      <c r="I77" s="22"/>
      <c r="J77" s="25"/>
      <c r="K77" s="25"/>
      <c r="L77" s="25"/>
      <c r="M77" s="25"/>
      <c r="N77" s="25"/>
      <c r="O77" s="25"/>
      <c r="P77" s="9"/>
    </row>
    <row r="78" spans="4:16" s="10" customFormat="1" ht="12.75">
      <c r="D78" s="9"/>
      <c r="E78" s="9"/>
      <c r="F78" s="9"/>
      <c r="G78" s="9"/>
      <c r="H78" s="22"/>
      <c r="I78" s="22"/>
      <c r="J78" s="25"/>
      <c r="K78" s="25"/>
      <c r="L78" s="25"/>
      <c r="M78" s="25"/>
      <c r="N78" s="25"/>
      <c r="O78" s="25"/>
      <c r="P78" s="9"/>
    </row>
    <row r="79" spans="6:16" s="10" customFormat="1" ht="12.75">
      <c r="F79" s="9"/>
      <c r="G79" s="9"/>
      <c r="H79" s="22"/>
      <c r="I79" s="22"/>
      <c r="J79" s="25"/>
      <c r="K79" s="25"/>
      <c r="L79" s="25"/>
      <c r="M79" s="25"/>
      <c r="N79" s="25"/>
      <c r="O79" s="25"/>
      <c r="P79" s="9"/>
    </row>
    <row r="80" ht="24.75" customHeight="1"/>
    <row r="83" spans="11:13" ht="13.5" thickBot="1">
      <c r="K83" s="19">
        <v>0.05</v>
      </c>
      <c r="L83" s="7"/>
      <c r="M83" s="7"/>
    </row>
    <row r="84" spans="11:19" ht="13.5" thickBot="1">
      <c r="K84" s="6" t="s">
        <v>46</v>
      </c>
      <c r="L84" s="7"/>
      <c r="M84" s="7"/>
      <c r="Q84" s="4"/>
      <c r="R84" s="4"/>
      <c r="S84" s="4"/>
    </row>
    <row r="85" spans="11:19" ht="13.5" thickBot="1">
      <c r="K85" s="6" t="s">
        <v>46</v>
      </c>
      <c r="L85" s="7"/>
      <c r="M85" s="7"/>
      <c r="Q85" s="4"/>
      <c r="R85" s="4"/>
      <c r="S85" s="4"/>
    </row>
    <row r="86" spans="11:19" ht="13.5" thickBot="1">
      <c r="K86" s="6" t="s">
        <v>39</v>
      </c>
      <c r="L86" s="7"/>
      <c r="M86" s="7"/>
      <c r="Q86" s="4"/>
      <c r="R86" s="4"/>
      <c r="S86" s="4"/>
    </row>
    <row r="87" spans="11:19" ht="13.5" thickBot="1">
      <c r="K87" s="6">
        <v>12</v>
      </c>
      <c r="L87" s="7"/>
      <c r="M87" s="7"/>
      <c r="Q87" s="4"/>
      <c r="R87" s="4"/>
      <c r="S87" s="4"/>
    </row>
    <row r="88" spans="11:19" ht="13.5" thickBot="1">
      <c r="K88" s="6">
        <v>1</v>
      </c>
      <c r="L88" s="7"/>
      <c r="M88" s="7"/>
      <c r="Q88" s="4"/>
      <c r="R88" s="4"/>
      <c r="S88" s="4"/>
    </row>
    <row r="89" spans="11:19" ht="13.5" thickBot="1">
      <c r="K89" s="6"/>
      <c r="L89" s="7"/>
      <c r="M89" s="7"/>
      <c r="Q89" s="4"/>
      <c r="R89" s="4"/>
      <c r="S89" s="4"/>
    </row>
    <row r="90" spans="6:19" s="10" customFormat="1" ht="12.75">
      <c r="F90" s="9"/>
      <c r="G90" s="9"/>
      <c r="H90" s="22"/>
      <c r="I90" s="22"/>
      <c r="J90" s="25"/>
      <c r="K90" s="27" t="s">
        <v>59</v>
      </c>
      <c r="L90" s="27"/>
      <c r="M90" s="27"/>
      <c r="N90" s="25"/>
      <c r="O90" s="25"/>
      <c r="P90" s="9"/>
      <c r="Q90" s="9"/>
      <c r="R90" s="9"/>
      <c r="S90" s="9"/>
    </row>
    <row r="91" ht="12.75">
      <c r="M91" s="23"/>
    </row>
  </sheetData>
  <sheetProtection/>
  <mergeCells count="50">
    <mergeCell ref="B61:D61"/>
    <mergeCell ref="B58:D58"/>
    <mergeCell ref="B59:D59"/>
    <mergeCell ref="B60:D60"/>
    <mergeCell ref="B56:D56"/>
    <mergeCell ref="B20:C20"/>
    <mergeCell ref="B23:C23"/>
    <mergeCell ref="B25:C25"/>
    <mergeCell ref="B48:D49"/>
    <mergeCell ref="B54:D55"/>
    <mergeCell ref="E31:E32"/>
    <mergeCell ref="B26:C26"/>
    <mergeCell ref="B57:D57"/>
    <mergeCell ref="A54:A55"/>
    <mergeCell ref="E54:E55"/>
    <mergeCell ref="A51:F51"/>
    <mergeCell ref="A45:F45"/>
    <mergeCell ref="B42:D42"/>
    <mergeCell ref="B43:D43"/>
    <mergeCell ref="B44:D44"/>
    <mergeCell ref="B3:D3"/>
    <mergeCell ref="B4:D4"/>
    <mergeCell ref="B6:D6"/>
    <mergeCell ref="B7:D7"/>
    <mergeCell ref="B9:D9"/>
    <mergeCell ref="B19:C19"/>
    <mergeCell ref="B8:D8"/>
    <mergeCell ref="A10:D10"/>
    <mergeCell ref="A16:F16"/>
    <mergeCell ref="B5:D5"/>
    <mergeCell ref="A40:A41"/>
    <mergeCell ref="E40:E41"/>
    <mergeCell ref="B21:C21"/>
    <mergeCell ref="B24:C24"/>
    <mergeCell ref="B27:C27"/>
    <mergeCell ref="A37:F37"/>
    <mergeCell ref="F31:F32"/>
    <mergeCell ref="D31:D32"/>
    <mergeCell ref="F40:F41"/>
    <mergeCell ref="B22:C22"/>
    <mergeCell ref="A62:F62"/>
    <mergeCell ref="B50:D50"/>
    <mergeCell ref="A28:C28"/>
    <mergeCell ref="A48:A49"/>
    <mergeCell ref="E48:E49"/>
    <mergeCell ref="F48:F49"/>
    <mergeCell ref="F54:F55"/>
    <mergeCell ref="A31:A32"/>
    <mergeCell ref="B31:B32"/>
    <mergeCell ref="C31:C3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86"/>
  <sheetViews>
    <sheetView zoomScalePageLayoutView="0" workbookViewId="0" topLeftCell="A10">
      <selection activeCell="C32" sqref="C32"/>
    </sheetView>
  </sheetViews>
  <sheetFormatPr defaultColWidth="9.140625" defaultRowHeight="12.75"/>
  <cols>
    <col min="1" max="1" width="4.7109375" style="0" customWidth="1"/>
    <col min="2" max="2" width="18.00390625" style="0" customWidth="1"/>
    <col min="3" max="3" width="15.57421875" style="0" customWidth="1"/>
    <col min="4" max="4" width="11.00390625" style="4" customWidth="1"/>
    <col min="5" max="5" width="10.57421875" style="4" customWidth="1"/>
    <col min="6" max="6" width="11.140625" style="4" customWidth="1"/>
    <col min="7" max="7" width="11.57421875" style="4" customWidth="1"/>
    <col min="8" max="8" width="9.7109375" style="21" customWidth="1"/>
    <col min="9" max="9" width="3.421875" style="21" hidden="1" customWidth="1"/>
    <col min="10" max="10" width="3.421875" style="24" customWidth="1"/>
    <col min="11" max="11" width="14.421875" style="24" customWidth="1"/>
    <col min="12" max="13" width="8.8515625" style="24" customWidth="1"/>
    <col min="14" max="14" width="11.7109375" style="24" customWidth="1"/>
    <col min="15" max="15" width="9.140625" style="24" customWidth="1"/>
    <col min="16" max="16" width="23.421875" style="4" customWidth="1"/>
    <col min="17" max="17" width="11.140625" style="0" bestFit="1" customWidth="1"/>
    <col min="18" max="18" width="10.140625" style="0" bestFit="1" customWidth="1"/>
    <col min="19" max="19" width="11.57421875" style="0" customWidth="1"/>
  </cols>
  <sheetData>
    <row r="2" spans="1:7" ht="12.75">
      <c r="A2" s="41" t="s">
        <v>65</v>
      </c>
      <c r="B2" s="41"/>
      <c r="C2" s="41"/>
      <c r="D2" s="42"/>
      <c r="E2" s="42"/>
      <c r="F2" s="43"/>
      <c r="G2" s="43"/>
    </row>
    <row r="3" spans="1:16" s="10" customFormat="1" ht="25.5">
      <c r="A3" s="39" t="s">
        <v>0</v>
      </c>
      <c r="B3" s="364" t="s">
        <v>11</v>
      </c>
      <c r="C3" s="365"/>
      <c r="D3" s="366"/>
      <c r="E3" s="39" t="s">
        <v>6</v>
      </c>
      <c r="F3" s="40" t="s">
        <v>13</v>
      </c>
      <c r="G3" s="40" t="s">
        <v>14</v>
      </c>
      <c r="H3" s="22"/>
      <c r="I3" s="22"/>
      <c r="J3" s="25"/>
      <c r="K3" s="25"/>
      <c r="L3" s="25"/>
      <c r="M3" s="25"/>
      <c r="N3" s="25"/>
      <c r="O3" s="25"/>
      <c r="P3" s="9"/>
    </row>
    <row r="4" spans="1:7" ht="15.75" customHeight="1">
      <c r="A4" s="30">
        <v>1</v>
      </c>
      <c r="B4" s="313" t="s">
        <v>79</v>
      </c>
      <c r="C4" s="314"/>
      <c r="D4" s="315"/>
      <c r="E4" s="30">
        <v>250</v>
      </c>
      <c r="F4" s="34">
        <v>60000</v>
      </c>
      <c r="G4" s="34">
        <f>E4*F4</f>
        <v>15000000</v>
      </c>
    </row>
    <row r="5" spans="1:7" ht="12.75">
      <c r="A5" s="32">
        <v>2</v>
      </c>
      <c r="B5" s="316" t="s">
        <v>19</v>
      </c>
      <c r="C5" s="317"/>
      <c r="D5" s="318"/>
      <c r="E5" s="32">
        <v>20</v>
      </c>
      <c r="F5" s="34">
        <v>75000</v>
      </c>
      <c r="G5" s="34">
        <f>E5*F5</f>
        <v>1500000</v>
      </c>
    </row>
    <row r="6" spans="1:7" ht="12.75" customHeight="1">
      <c r="A6" s="30">
        <v>3</v>
      </c>
      <c r="B6" s="316" t="s">
        <v>77</v>
      </c>
      <c r="C6" s="317"/>
      <c r="D6" s="318"/>
      <c r="E6" s="32" t="s">
        <v>76</v>
      </c>
      <c r="F6" s="34">
        <v>2750000</v>
      </c>
      <c r="G6" s="34">
        <f>F6</f>
        <v>2750000</v>
      </c>
    </row>
    <row r="7" spans="1:16" s="10" customFormat="1" ht="12.75" customHeight="1">
      <c r="A7" s="331" t="s">
        <v>17</v>
      </c>
      <c r="B7" s="332"/>
      <c r="C7" s="332"/>
      <c r="D7" s="333"/>
      <c r="E7" s="35"/>
      <c r="F7" s="38"/>
      <c r="G7" s="38">
        <f>SUM(G4:G6)</f>
        <v>19250000</v>
      </c>
      <c r="H7" s="22"/>
      <c r="I7" s="22"/>
      <c r="J7" s="25"/>
      <c r="K7" s="25">
        <f>G7</f>
        <v>19250000</v>
      </c>
      <c r="L7" s="25"/>
      <c r="M7" s="25"/>
      <c r="N7" s="25"/>
      <c r="O7" s="25"/>
      <c r="P7" s="9"/>
    </row>
    <row r="8" spans="1:5" ht="12.75">
      <c r="A8" s="17"/>
      <c r="B8" s="17"/>
      <c r="C8" s="17"/>
      <c r="D8" s="17"/>
      <c r="E8" s="16"/>
    </row>
    <row r="9" spans="1:7" ht="13.5" thickBot="1">
      <c r="A9" s="41" t="s">
        <v>42</v>
      </c>
      <c r="B9" s="41"/>
      <c r="C9" s="41"/>
      <c r="D9" s="42"/>
      <c r="E9" s="42"/>
      <c r="F9" s="42"/>
      <c r="G9" s="42"/>
    </row>
    <row r="10" spans="1:7" ht="26.25" thickBot="1">
      <c r="A10" s="13" t="s">
        <v>0</v>
      </c>
      <c r="B10" s="14" t="s">
        <v>11</v>
      </c>
      <c r="C10" s="14" t="s">
        <v>12</v>
      </c>
      <c r="D10" s="18" t="s">
        <v>6</v>
      </c>
      <c r="E10" s="18" t="s">
        <v>13</v>
      </c>
      <c r="F10" s="18" t="s">
        <v>57</v>
      </c>
      <c r="G10" s="18" t="s">
        <v>14</v>
      </c>
    </row>
    <row r="11" spans="1:7" ht="12.75" customHeight="1" thickBot="1">
      <c r="A11" s="26">
        <v>1</v>
      </c>
      <c r="B11" s="3" t="s">
        <v>16</v>
      </c>
      <c r="C11" s="3" t="s">
        <v>49</v>
      </c>
      <c r="D11" s="6" t="s">
        <v>72</v>
      </c>
      <c r="E11" s="6">
        <v>1150000</v>
      </c>
      <c r="F11" s="7" t="s">
        <v>15</v>
      </c>
      <c r="G11" s="7">
        <f>E11*4</f>
        <v>4600000</v>
      </c>
    </row>
    <row r="12" spans="1:7" ht="51.75" thickBot="1">
      <c r="A12" s="26">
        <v>2</v>
      </c>
      <c r="B12" s="3" t="s">
        <v>48</v>
      </c>
      <c r="C12" s="3" t="s">
        <v>50</v>
      </c>
      <c r="D12" s="6" t="s">
        <v>72</v>
      </c>
      <c r="E12" s="6">
        <v>1250000</v>
      </c>
      <c r="F12" s="7" t="s">
        <v>15</v>
      </c>
      <c r="G12" s="7">
        <f>E12*4</f>
        <v>5000000</v>
      </c>
    </row>
    <row r="13" spans="1:11" ht="13.5" customHeight="1" thickBot="1">
      <c r="A13" s="343" t="s">
        <v>17</v>
      </c>
      <c r="B13" s="344"/>
      <c r="C13" s="344"/>
      <c r="D13" s="344"/>
      <c r="E13" s="344"/>
      <c r="F13" s="345"/>
      <c r="G13" s="8">
        <f>SUM(G11:G12)</f>
        <v>9600000</v>
      </c>
      <c r="K13" s="23">
        <f>G13</f>
        <v>9600000</v>
      </c>
    </row>
    <row r="14" spans="1:5" ht="12.75">
      <c r="A14" s="17"/>
      <c r="B14" s="17"/>
      <c r="C14" s="17"/>
      <c r="D14" s="17"/>
      <c r="E14" s="16"/>
    </row>
    <row r="15" spans="1:7" ht="12.75">
      <c r="A15" s="41" t="s">
        <v>66</v>
      </c>
      <c r="B15" s="41"/>
      <c r="C15" s="41"/>
      <c r="D15" s="42"/>
      <c r="E15" s="42"/>
      <c r="F15" s="42"/>
      <c r="G15" s="43"/>
    </row>
    <row r="16" spans="1:16" s="10" customFormat="1" ht="25.5">
      <c r="A16" s="39" t="s">
        <v>0</v>
      </c>
      <c r="B16" s="364" t="s">
        <v>26</v>
      </c>
      <c r="C16" s="366"/>
      <c r="D16" s="39" t="s">
        <v>58</v>
      </c>
      <c r="E16" s="40" t="s">
        <v>27</v>
      </c>
      <c r="F16" s="40" t="s">
        <v>13</v>
      </c>
      <c r="G16" s="40" t="s">
        <v>14</v>
      </c>
      <c r="H16" s="22"/>
      <c r="I16" s="22"/>
      <c r="J16" s="25"/>
      <c r="K16" s="25"/>
      <c r="L16" s="25"/>
      <c r="M16" s="25"/>
      <c r="N16" s="25"/>
      <c r="O16" s="25"/>
      <c r="P16" s="9"/>
    </row>
    <row r="17" spans="1:7" ht="18" customHeight="1">
      <c r="A17" s="32">
        <v>1</v>
      </c>
      <c r="B17" s="316" t="s">
        <v>54</v>
      </c>
      <c r="C17" s="318"/>
      <c r="D17" s="32">
        <v>10</v>
      </c>
      <c r="E17" s="53">
        <v>3</v>
      </c>
      <c r="F17" s="34">
        <v>100000</v>
      </c>
      <c r="G17" s="34">
        <f>D17*E17*F17</f>
        <v>3000000</v>
      </c>
    </row>
    <row r="18" spans="1:7" ht="25.5" customHeight="1">
      <c r="A18" s="32">
        <v>2</v>
      </c>
      <c r="B18" s="316" t="s">
        <v>55</v>
      </c>
      <c r="C18" s="318"/>
      <c r="D18" s="32">
        <v>10</v>
      </c>
      <c r="E18" s="53">
        <v>3</v>
      </c>
      <c r="F18" s="34">
        <v>100000</v>
      </c>
      <c r="G18" s="34">
        <f>D18*E18*F18</f>
        <v>3000000</v>
      </c>
    </row>
    <row r="19" spans="1:7" ht="19.5" customHeight="1">
      <c r="A19" s="32">
        <v>3</v>
      </c>
      <c r="B19" s="316" t="s">
        <v>28</v>
      </c>
      <c r="C19" s="318"/>
      <c r="D19" s="32">
        <v>10</v>
      </c>
      <c r="E19" s="53">
        <v>3</v>
      </c>
      <c r="F19" s="34">
        <v>100000</v>
      </c>
      <c r="G19" s="34">
        <f>D19*E19*F19</f>
        <v>3000000</v>
      </c>
    </row>
    <row r="20" spans="1:7" ht="18" customHeight="1">
      <c r="A20" s="32">
        <v>4</v>
      </c>
      <c r="B20" s="316" t="s">
        <v>45</v>
      </c>
      <c r="C20" s="318"/>
      <c r="D20" s="32">
        <v>10</v>
      </c>
      <c r="E20" s="53">
        <v>3</v>
      </c>
      <c r="F20" s="34">
        <v>100000</v>
      </c>
      <c r="G20" s="34">
        <f>D20*E20*F20</f>
        <v>3000000</v>
      </c>
    </row>
    <row r="21" spans="1:16" s="10" customFormat="1" ht="12.75" customHeight="1">
      <c r="A21" s="349" t="s">
        <v>17</v>
      </c>
      <c r="B21" s="350"/>
      <c r="C21" s="350"/>
      <c r="D21" s="45"/>
      <c r="E21" s="35"/>
      <c r="F21" s="37"/>
      <c r="G21" s="37">
        <f>SUM(G17:G20)</f>
        <v>12000000</v>
      </c>
      <c r="H21" s="22"/>
      <c r="I21" s="22"/>
      <c r="J21" s="25"/>
      <c r="K21" s="25">
        <f>G21</f>
        <v>12000000</v>
      </c>
      <c r="L21" s="25"/>
      <c r="M21" s="25"/>
      <c r="N21" s="25"/>
      <c r="O21" s="25"/>
      <c r="P21" s="9"/>
    </row>
    <row r="22" spans="1:7" ht="12.75">
      <c r="A22" s="46"/>
      <c r="B22" s="46"/>
      <c r="C22" s="46"/>
      <c r="D22" s="46"/>
      <c r="E22" s="16"/>
      <c r="F22" s="47"/>
      <c r="G22" s="48"/>
    </row>
    <row r="23" spans="1:16" s="11" customFormat="1" ht="12.75" customHeight="1" thickBot="1">
      <c r="A23" s="41" t="s">
        <v>67</v>
      </c>
      <c r="B23" s="41"/>
      <c r="C23" s="41"/>
      <c r="D23" s="42"/>
      <c r="E23" s="42"/>
      <c r="F23" s="42"/>
      <c r="G23" s="42"/>
      <c r="H23" s="20"/>
      <c r="I23" s="20"/>
      <c r="J23" s="23"/>
      <c r="K23" s="23"/>
      <c r="L23" s="23"/>
      <c r="M23" s="23"/>
      <c r="N23" s="23"/>
      <c r="O23" s="23"/>
      <c r="P23" s="12"/>
    </row>
    <row r="24" spans="1:7" ht="12.75" customHeight="1">
      <c r="A24" s="346" t="s">
        <v>0</v>
      </c>
      <c r="B24" s="346" t="s">
        <v>1</v>
      </c>
      <c r="C24" s="346" t="s">
        <v>2</v>
      </c>
      <c r="D24" s="325" t="s">
        <v>3</v>
      </c>
      <c r="E24" s="325" t="s">
        <v>4</v>
      </c>
      <c r="F24" s="325" t="s">
        <v>5</v>
      </c>
      <c r="G24" s="5" t="s">
        <v>6</v>
      </c>
    </row>
    <row r="25" spans="1:7" ht="12.75" customHeight="1" thickBot="1">
      <c r="A25" s="347"/>
      <c r="B25" s="347"/>
      <c r="C25" s="347"/>
      <c r="D25" s="326"/>
      <c r="E25" s="326"/>
      <c r="F25" s="326"/>
      <c r="G25" s="6" t="s">
        <v>7</v>
      </c>
    </row>
    <row r="26" spans="1:7" ht="12.75" customHeight="1" thickBot="1">
      <c r="A26" s="2">
        <v>1</v>
      </c>
      <c r="B26" s="3" t="s">
        <v>8</v>
      </c>
      <c r="C26" s="1">
        <v>1</v>
      </c>
      <c r="D26" s="6">
        <v>20</v>
      </c>
      <c r="E26" s="6">
        <v>8</v>
      </c>
      <c r="F26" s="7">
        <v>50000</v>
      </c>
      <c r="G26" s="7">
        <f>C26*D26*E26*F26</f>
        <v>8000000</v>
      </c>
    </row>
    <row r="27" spans="1:7" ht="12.75" customHeight="1" thickBot="1">
      <c r="A27" s="2">
        <v>2</v>
      </c>
      <c r="B27" s="3" t="s">
        <v>9</v>
      </c>
      <c r="C27" s="1">
        <v>1</v>
      </c>
      <c r="D27" s="6">
        <v>20</v>
      </c>
      <c r="E27" s="6">
        <v>8</v>
      </c>
      <c r="F27" s="7">
        <v>40000</v>
      </c>
      <c r="G27" s="7">
        <f>C27*D27*E27*F27</f>
        <v>6400000</v>
      </c>
    </row>
    <row r="28" spans="1:7" ht="12.75" customHeight="1" thickBot="1">
      <c r="A28" s="2">
        <v>3</v>
      </c>
      <c r="B28" s="3" t="s">
        <v>47</v>
      </c>
      <c r="C28" s="1">
        <v>1</v>
      </c>
      <c r="D28" s="6">
        <v>20</v>
      </c>
      <c r="E28" s="6">
        <v>8</v>
      </c>
      <c r="F28" s="7">
        <v>20000</v>
      </c>
      <c r="G28" s="7">
        <f>C28*D28*E28*F28</f>
        <v>3200000</v>
      </c>
    </row>
    <row r="29" spans="1:7" ht="12.75" customHeight="1" thickBot="1">
      <c r="A29" s="2">
        <v>4</v>
      </c>
      <c r="B29" s="31" t="s">
        <v>60</v>
      </c>
      <c r="C29" s="1">
        <v>2</v>
      </c>
      <c r="D29" s="6">
        <v>20</v>
      </c>
      <c r="E29" s="6">
        <v>8</v>
      </c>
      <c r="F29" s="7">
        <v>10000</v>
      </c>
      <c r="G29" s="7">
        <f>C29*D29*E29*F29</f>
        <v>3200000</v>
      </c>
    </row>
    <row r="30" spans="1:16" s="10" customFormat="1" ht="13.5" thickBot="1">
      <c r="A30" s="343"/>
      <c r="B30" s="344"/>
      <c r="C30" s="344"/>
      <c r="D30" s="344"/>
      <c r="E30" s="344"/>
      <c r="F30" s="345"/>
      <c r="G30" s="8">
        <f>SUM(G26:G29)</f>
        <v>20800000</v>
      </c>
      <c r="H30" s="22"/>
      <c r="I30" s="22"/>
      <c r="J30" s="25"/>
      <c r="K30" s="25">
        <f>G30</f>
        <v>20800000</v>
      </c>
      <c r="L30" s="25"/>
      <c r="M30" s="25"/>
      <c r="N30" s="25"/>
      <c r="O30" s="25"/>
      <c r="P30" s="9"/>
    </row>
    <row r="31" spans="1:16" s="10" customFormat="1" ht="12.75">
      <c r="A31" s="15"/>
      <c r="B31" s="15"/>
      <c r="C31" s="15"/>
      <c r="D31" s="17"/>
      <c r="E31" s="17"/>
      <c r="F31" s="17"/>
      <c r="G31" s="16"/>
      <c r="H31" s="22"/>
      <c r="I31" s="22"/>
      <c r="J31" s="25"/>
      <c r="K31" s="25"/>
      <c r="L31" s="25"/>
      <c r="M31" s="25"/>
      <c r="N31" s="25"/>
      <c r="O31" s="25"/>
      <c r="P31" s="9"/>
    </row>
    <row r="32" spans="1:16" s="11" customFormat="1" ht="12.75" customHeight="1">
      <c r="A32" s="41" t="s">
        <v>43</v>
      </c>
      <c r="B32" s="41"/>
      <c r="C32" s="41"/>
      <c r="D32" s="42"/>
      <c r="E32" s="42"/>
      <c r="F32" s="41"/>
      <c r="G32" s="41"/>
      <c r="H32" s="20"/>
      <c r="I32" s="20"/>
      <c r="J32" s="23"/>
      <c r="K32" s="23"/>
      <c r="L32" s="23"/>
      <c r="M32" s="23"/>
      <c r="N32" s="23"/>
      <c r="O32" s="23"/>
      <c r="P32" s="12"/>
    </row>
    <row r="33" spans="1:16" s="10" customFormat="1" ht="12.75" customHeight="1">
      <c r="A33" s="360" t="s">
        <v>0</v>
      </c>
      <c r="B33" s="50" t="s">
        <v>29</v>
      </c>
      <c r="C33" s="51"/>
      <c r="D33" s="51"/>
      <c r="E33" s="360" t="s">
        <v>30</v>
      </c>
      <c r="F33" s="362" t="s">
        <v>13</v>
      </c>
      <c r="G33" s="40" t="s">
        <v>6</v>
      </c>
      <c r="H33" s="22"/>
      <c r="I33" s="22"/>
      <c r="J33" s="25"/>
      <c r="K33" s="25"/>
      <c r="L33" s="25"/>
      <c r="M33" s="25"/>
      <c r="N33" s="25"/>
      <c r="O33" s="25"/>
      <c r="P33" s="9"/>
    </row>
    <row r="34" spans="1:16" s="10" customFormat="1" ht="12.75">
      <c r="A34" s="361"/>
      <c r="B34" s="50"/>
      <c r="C34" s="52"/>
      <c r="D34" s="38"/>
      <c r="E34" s="361"/>
      <c r="F34" s="363"/>
      <c r="G34" s="40" t="s">
        <v>7</v>
      </c>
      <c r="H34" s="22"/>
      <c r="I34" s="22"/>
      <c r="J34" s="25"/>
      <c r="K34" s="25"/>
      <c r="L34" s="25"/>
      <c r="M34" s="25"/>
      <c r="N34" s="25"/>
      <c r="O34" s="25"/>
      <c r="P34" s="9"/>
    </row>
    <row r="35" spans="1:16" s="82" customFormat="1" ht="12.75">
      <c r="A35" s="33">
        <v>1</v>
      </c>
      <c r="B35" s="353" t="s">
        <v>31</v>
      </c>
      <c r="C35" s="353"/>
      <c r="D35" s="353"/>
      <c r="E35" s="32">
        <v>1</v>
      </c>
      <c r="F35" s="34">
        <v>2250000</v>
      </c>
      <c r="G35" s="34">
        <f>E35*F35</f>
        <v>2250000</v>
      </c>
      <c r="H35" s="79"/>
      <c r="I35" s="79"/>
      <c r="J35" s="80"/>
      <c r="K35" s="80"/>
      <c r="L35" s="80"/>
      <c r="M35" s="80"/>
      <c r="N35" s="80"/>
      <c r="O35" s="80"/>
      <c r="P35" s="81"/>
    </row>
    <row r="36" spans="1:16" s="82" customFormat="1" ht="12.75" customHeight="1">
      <c r="A36" s="33">
        <v>2</v>
      </c>
      <c r="B36" s="353" t="s">
        <v>94</v>
      </c>
      <c r="C36" s="353"/>
      <c r="D36" s="353"/>
      <c r="E36" s="32">
        <v>1</v>
      </c>
      <c r="F36" s="34">
        <v>2250000</v>
      </c>
      <c r="G36" s="34">
        <f>E36*F36</f>
        <v>2250000</v>
      </c>
      <c r="H36" s="79"/>
      <c r="I36" s="79"/>
      <c r="J36" s="80"/>
      <c r="K36" s="80"/>
      <c r="L36" s="80"/>
      <c r="M36" s="80"/>
      <c r="N36" s="80"/>
      <c r="O36" s="80"/>
      <c r="P36" s="81"/>
    </row>
    <row r="37" spans="1:16" s="82" customFormat="1" ht="12.75">
      <c r="A37" s="69">
        <v>3</v>
      </c>
      <c r="B37" s="359" t="s">
        <v>32</v>
      </c>
      <c r="C37" s="359"/>
      <c r="D37" s="359"/>
      <c r="E37" s="70">
        <v>1</v>
      </c>
      <c r="F37" s="71">
        <v>1850000</v>
      </c>
      <c r="G37" s="34">
        <f>E37*F37</f>
        <v>1850000</v>
      </c>
      <c r="H37" s="79"/>
      <c r="I37" s="79"/>
      <c r="J37" s="80"/>
      <c r="K37" s="80"/>
      <c r="L37" s="80"/>
      <c r="M37" s="80"/>
      <c r="N37" s="80"/>
      <c r="O37" s="80"/>
      <c r="P37" s="81"/>
    </row>
    <row r="38" spans="1:16" s="82" customFormat="1" ht="12.75">
      <c r="A38" s="69">
        <v>4</v>
      </c>
      <c r="B38" s="98" t="s">
        <v>95</v>
      </c>
      <c r="C38" s="98"/>
      <c r="D38" s="98"/>
      <c r="E38" s="70">
        <v>1</v>
      </c>
      <c r="F38" s="71">
        <v>3750000</v>
      </c>
      <c r="G38" s="34">
        <f>E38*F38</f>
        <v>3750000</v>
      </c>
      <c r="H38" s="79"/>
      <c r="I38" s="79"/>
      <c r="J38" s="80"/>
      <c r="K38" s="80"/>
      <c r="L38" s="80"/>
      <c r="M38" s="80"/>
      <c r="N38" s="80"/>
      <c r="O38" s="80"/>
      <c r="P38" s="81"/>
    </row>
    <row r="39" spans="1:16" s="82" customFormat="1" ht="12.75">
      <c r="A39" s="69">
        <v>4</v>
      </c>
      <c r="B39" s="98" t="s">
        <v>96</v>
      </c>
      <c r="C39" s="98"/>
      <c r="D39" s="98"/>
      <c r="E39" s="70">
        <v>1</v>
      </c>
      <c r="F39" s="71">
        <v>4250000</v>
      </c>
      <c r="G39" s="34">
        <f>E39*F39</f>
        <v>4250000</v>
      </c>
      <c r="H39" s="79"/>
      <c r="I39" s="79"/>
      <c r="J39" s="80"/>
      <c r="K39" s="80"/>
      <c r="L39" s="80"/>
      <c r="M39" s="80"/>
      <c r="N39" s="80"/>
      <c r="O39" s="80"/>
      <c r="P39" s="81"/>
    </row>
    <row r="40" spans="1:16" s="10" customFormat="1" ht="12.75" customHeight="1">
      <c r="A40" s="331" t="s">
        <v>17</v>
      </c>
      <c r="B40" s="332"/>
      <c r="C40" s="332"/>
      <c r="D40" s="332"/>
      <c r="E40" s="332"/>
      <c r="F40" s="333"/>
      <c r="G40" s="72">
        <f>SUM(G35:G39)</f>
        <v>14350000</v>
      </c>
      <c r="H40" s="22"/>
      <c r="I40" s="22"/>
      <c r="J40" s="25"/>
      <c r="K40" s="25">
        <f>G40</f>
        <v>14350000</v>
      </c>
      <c r="L40" s="25"/>
      <c r="M40" s="25"/>
      <c r="N40" s="25"/>
      <c r="O40" s="25"/>
      <c r="P40" s="9"/>
    </row>
    <row r="42" spans="1:16" s="11" customFormat="1" ht="12.75">
      <c r="A42" s="54" t="s">
        <v>69</v>
      </c>
      <c r="B42" s="54"/>
      <c r="C42" s="54"/>
      <c r="D42" s="55"/>
      <c r="E42" s="55"/>
      <c r="F42" s="42"/>
      <c r="G42" s="42"/>
      <c r="H42" s="20"/>
      <c r="I42" s="20"/>
      <c r="J42" s="23"/>
      <c r="K42" s="23"/>
      <c r="L42" s="23"/>
      <c r="M42" s="23"/>
      <c r="N42" s="23"/>
      <c r="O42" s="23"/>
      <c r="P42" s="12"/>
    </row>
    <row r="43" spans="1:7" ht="12.75" customHeight="1">
      <c r="A43" s="357" t="s">
        <v>0</v>
      </c>
      <c r="B43" s="334" t="s">
        <v>29</v>
      </c>
      <c r="C43" s="335"/>
      <c r="D43" s="336"/>
      <c r="E43" s="357" t="s">
        <v>30</v>
      </c>
      <c r="F43" s="367" t="s">
        <v>13</v>
      </c>
      <c r="G43" s="32" t="s">
        <v>6</v>
      </c>
    </row>
    <row r="44" spans="1:11" ht="13.5" thickBot="1">
      <c r="A44" s="358"/>
      <c r="B44" s="337"/>
      <c r="C44" s="338"/>
      <c r="D44" s="339"/>
      <c r="E44" s="358"/>
      <c r="F44" s="368"/>
      <c r="G44" s="32" t="s">
        <v>7</v>
      </c>
      <c r="K44" s="7"/>
    </row>
    <row r="45" spans="1:11" ht="13.5" thickBot="1">
      <c r="A45" s="30">
        <v>1</v>
      </c>
      <c r="B45" s="313" t="s">
        <v>68</v>
      </c>
      <c r="C45" s="314"/>
      <c r="D45" s="315"/>
      <c r="E45" s="30">
        <v>0.12</v>
      </c>
      <c r="F45" s="32">
        <v>95500000</v>
      </c>
      <c r="G45" s="32">
        <f>F45*12%</f>
        <v>11460000</v>
      </c>
      <c r="K45" s="7"/>
    </row>
    <row r="46" spans="1:16" s="10" customFormat="1" ht="13.5" customHeight="1" thickBot="1">
      <c r="A46" s="328" t="s">
        <v>17</v>
      </c>
      <c r="B46" s="329"/>
      <c r="C46" s="329"/>
      <c r="D46" s="329"/>
      <c r="E46" s="329"/>
      <c r="F46" s="330"/>
      <c r="G46" s="40">
        <f>SUM(G45)</f>
        <v>11460000</v>
      </c>
      <c r="H46" s="22"/>
      <c r="I46" s="22"/>
      <c r="J46" s="25"/>
      <c r="K46" s="8">
        <f>G46</f>
        <v>11460000</v>
      </c>
      <c r="L46" s="25"/>
      <c r="M46" s="25"/>
      <c r="N46" s="25"/>
      <c r="O46" s="25"/>
      <c r="P46" s="9"/>
    </row>
    <row r="47" spans="1:11" ht="13.5" thickBot="1">
      <c r="A47" s="58"/>
      <c r="B47" s="59"/>
      <c r="C47" s="59"/>
      <c r="D47" s="60"/>
      <c r="E47" s="60"/>
      <c r="K47" s="7"/>
    </row>
    <row r="48" spans="1:11" ht="13.5" thickBot="1">
      <c r="A48" s="61" t="s">
        <v>70</v>
      </c>
      <c r="B48" s="61"/>
      <c r="C48" s="61"/>
      <c r="D48" s="62"/>
      <c r="E48" s="62"/>
      <c r="F48" s="63"/>
      <c r="G48" s="63"/>
      <c r="K48" s="7"/>
    </row>
    <row r="49" spans="1:11" ht="13.5" customHeight="1" thickBot="1">
      <c r="A49" s="357" t="s">
        <v>0</v>
      </c>
      <c r="B49" s="334" t="s">
        <v>29</v>
      </c>
      <c r="C49" s="335"/>
      <c r="D49" s="336"/>
      <c r="E49" s="357" t="s">
        <v>30</v>
      </c>
      <c r="F49" s="367" t="s">
        <v>13</v>
      </c>
      <c r="G49" s="32" t="s">
        <v>6</v>
      </c>
      <c r="K49" s="7"/>
    </row>
    <row r="50" spans="1:11" ht="13.5" thickBot="1">
      <c r="A50" s="358"/>
      <c r="B50" s="337"/>
      <c r="C50" s="338"/>
      <c r="D50" s="339"/>
      <c r="E50" s="358"/>
      <c r="F50" s="368"/>
      <c r="G50" s="32" t="s">
        <v>7</v>
      </c>
      <c r="K50" s="7"/>
    </row>
    <row r="51" spans="1:11" ht="13.5" customHeight="1" thickBot="1">
      <c r="A51" s="30">
        <v>1</v>
      </c>
      <c r="B51" s="313" t="s">
        <v>93</v>
      </c>
      <c r="C51" s="314"/>
      <c r="D51" s="315"/>
      <c r="E51" s="30">
        <v>0.05</v>
      </c>
      <c r="F51" s="34">
        <v>95500000</v>
      </c>
      <c r="G51" s="34">
        <f>F51*E51</f>
        <v>4775000</v>
      </c>
      <c r="K51" s="7"/>
    </row>
    <row r="52" spans="1:11" ht="14.25" customHeight="1" thickBot="1">
      <c r="A52" s="32">
        <v>2</v>
      </c>
      <c r="B52" s="316" t="s">
        <v>33</v>
      </c>
      <c r="C52" s="317"/>
      <c r="D52" s="318"/>
      <c r="E52" s="32" t="s">
        <v>72</v>
      </c>
      <c r="F52" s="34">
        <v>150000</v>
      </c>
      <c r="G52" s="34">
        <f>F52*5</f>
        <v>750000</v>
      </c>
      <c r="K52" s="7"/>
    </row>
    <row r="53" spans="1:11" ht="13.5" thickBot="1">
      <c r="A53" s="30">
        <v>3</v>
      </c>
      <c r="B53" s="316" t="s">
        <v>34</v>
      </c>
      <c r="C53" s="317"/>
      <c r="D53" s="318"/>
      <c r="E53" s="32" t="s">
        <v>39</v>
      </c>
      <c r="F53" s="34">
        <v>200</v>
      </c>
      <c r="G53" s="34">
        <f>F53*12*400</f>
        <v>960000</v>
      </c>
      <c r="K53" s="7"/>
    </row>
    <row r="54" spans="1:16" s="10" customFormat="1" ht="12.75">
      <c r="A54" s="32">
        <v>4</v>
      </c>
      <c r="B54" s="316" t="s">
        <v>35</v>
      </c>
      <c r="C54" s="317"/>
      <c r="D54" s="318"/>
      <c r="E54" s="32">
        <v>20</v>
      </c>
      <c r="F54" s="34">
        <v>50000</v>
      </c>
      <c r="G54" s="34">
        <f>F54*12</f>
        <v>600000</v>
      </c>
      <c r="H54" s="22"/>
      <c r="I54" s="22"/>
      <c r="J54" s="25"/>
      <c r="K54" s="23"/>
      <c r="L54" s="25"/>
      <c r="M54" s="25"/>
      <c r="N54" s="25"/>
      <c r="O54" s="25"/>
      <c r="P54" s="9"/>
    </row>
    <row r="55" spans="1:7" ht="12.75" customHeight="1">
      <c r="A55" s="30">
        <v>5</v>
      </c>
      <c r="B55" s="316" t="s">
        <v>36</v>
      </c>
      <c r="C55" s="317"/>
      <c r="D55" s="318"/>
      <c r="E55" s="32">
        <v>1</v>
      </c>
      <c r="F55" s="34">
        <v>1000000</v>
      </c>
      <c r="G55" s="34">
        <f>F55*1</f>
        <v>1000000</v>
      </c>
    </row>
    <row r="56" spans="1:16" s="11" customFormat="1" ht="13.5" thickBot="1">
      <c r="A56" s="32">
        <v>6</v>
      </c>
      <c r="B56" s="316" t="s">
        <v>37</v>
      </c>
      <c r="C56" s="317"/>
      <c r="D56" s="318"/>
      <c r="E56" s="32"/>
      <c r="F56" s="34"/>
      <c r="G56" s="34">
        <v>5000</v>
      </c>
      <c r="H56" s="20"/>
      <c r="I56" s="20"/>
      <c r="J56" s="23"/>
      <c r="K56" s="23"/>
      <c r="L56" s="23"/>
      <c r="M56" s="23"/>
      <c r="N56" s="23"/>
      <c r="O56" s="23"/>
      <c r="P56" s="12"/>
    </row>
    <row r="57" spans="1:19" s="10" customFormat="1" ht="13.5" customHeight="1" thickBot="1">
      <c r="A57" s="331" t="s">
        <v>17</v>
      </c>
      <c r="B57" s="332"/>
      <c r="C57" s="332"/>
      <c r="D57" s="332"/>
      <c r="E57" s="332"/>
      <c r="F57" s="333"/>
      <c r="G57" s="37">
        <f>SUM(G51:G56)</f>
        <v>8090000</v>
      </c>
      <c r="H57" s="22"/>
      <c r="I57" s="22"/>
      <c r="J57" s="25"/>
      <c r="K57" s="49">
        <f>G57</f>
        <v>8090000</v>
      </c>
      <c r="L57" s="9"/>
      <c r="M57" s="8"/>
      <c r="N57" s="8"/>
      <c r="O57" s="25"/>
      <c r="P57" s="44"/>
      <c r="Q57" s="56"/>
      <c r="R57" s="57"/>
      <c r="S57" s="57"/>
    </row>
    <row r="58" spans="11:19" ht="13.5" customHeight="1" thickBot="1">
      <c r="K58" s="49">
        <f>SUM(K3:K57)</f>
        <v>95550000</v>
      </c>
      <c r="L58" s="4"/>
      <c r="M58" s="7"/>
      <c r="N58" s="7"/>
      <c r="P58" s="26"/>
      <c r="Q58" s="29"/>
      <c r="R58" s="7"/>
      <c r="S58" s="28"/>
    </row>
    <row r="59" spans="11:19" ht="13.5" thickBot="1">
      <c r="K59" s="6"/>
      <c r="L59" s="4"/>
      <c r="M59" s="7"/>
      <c r="N59" s="7"/>
      <c r="P59" s="26"/>
      <c r="Q59" s="29"/>
      <c r="R59" s="7"/>
      <c r="S59" s="28"/>
    </row>
    <row r="60" spans="11:19" ht="13.5" thickBot="1">
      <c r="K60" s="6"/>
      <c r="L60" s="4"/>
      <c r="M60" s="7"/>
      <c r="N60" s="7"/>
      <c r="P60" s="26"/>
      <c r="Q60" s="29"/>
      <c r="R60" s="7"/>
      <c r="S60" s="28"/>
    </row>
    <row r="61" spans="1:19" s="82" customFormat="1" ht="13.5" thickBot="1">
      <c r="A61" s="88" t="s">
        <v>0</v>
      </c>
      <c r="B61" s="88" t="s">
        <v>80</v>
      </c>
      <c r="C61" s="88"/>
      <c r="D61" s="89" t="s">
        <v>44</v>
      </c>
      <c r="E61" s="89" t="s">
        <v>41</v>
      </c>
      <c r="F61" s="89" t="s">
        <v>91</v>
      </c>
      <c r="G61" s="89" t="s">
        <v>6</v>
      </c>
      <c r="H61" s="84"/>
      <c r="I61" s="84"/>
      <c r="J61" s="85"/>
      <c r="K61" s="49"/>
      <c r="L61" s="83"/>
      <c r="M61" s="7"/>
      <c r="N61" s="7"/>
      <c r="O61" s="80"/>
      <c r="P61" s="26"/>
      <c r="Q61" s="29"/>
      <c r="R61" s="7"/>
      <c r="S61" s="28"/>
    </row>
    <row r="62" spans="1:19" s="82" customFormat="1" ht="13.5" thickBot="1">
      <c r="A62" s="90">
        <v>1</v>
      </c>
      <c r="B62" s="91" t="s">
        <v>23</v>
      </c>
      <c r="C62" s="91"/>
      <c r="D62" s="64">
        <f>'THN 1'!K13</f>
        <v>22400000</v>
      </c>
      <c r="E62" s="64">
        <f>'THN 2'!K10</f>
        <v>24050000</v>
      </c>
      <c r="F62" s="64">
        <f>G7</f>
        <v>19250000</v>
      </c>
      <c r="G62" s="64">
        <f aca="true" t="shared" si="0" ref="G62:G68">SUM(D62:F62)</f>
        <v>65700000</v>
      </c>
      <c r="H62" s="65">
        <f>G62/K62</f>
        <v>0.22655172413793104</v>
      </c>
      <c r="I62" s="65"/>
      <c r="J62" s="66"/>
      <c r="K62" s="6">
        <v>290000000</v>
      </c>
      <c r="L62" s="67">
        <f aca="true" t="shared" si="1" ref="L62:L68">G62/K62*100</f>
        <v>22.655172413793103</v>
      </c>
      <c r="M62" s="7"/>
      <c r="N62" s="7"/>
      <c r="O62" s="80"/>
      <c r="P62" s="26"/>
      <c r="Q62" s="29"/>
      <c r="R62" s="7"/>
      <c r="S62" s="28"/>
    </row>
    <row r="63" spans="1:19" s="82" customFormat="1" ht="13.5" customHeight="1" thickBot="1">
      <c r="A63" s="92">
        <v>2</v>
      </c>
      <c r="B63" s="91" t="s">
        <v>18</v>
      </c>
      <c r="C63" s="91"/>
      <c r="D63" s="64">
        <f>'THN 1'!K19</f>
        <v>11400000</v>
      </c>
      <c r="E63" s="64">
        <f>'THN 2'!K16</f>
        <v>8600000</v>
      </c>
      <c r="F63" s="64">
        <f>G13</f>
        <v>9600000</v>
      </c>
      <c r="G63" s="64">
        <f t="shared" si="0"/>
        <v>29600000</v>
      </c>
      <c r="H63" s="65">
        <f>G63/G70*100%</f>
        <v>0.10129181281546754</v>
      </c>
      <c r="I63" s="65"/>
      <c r="J63" s="66"/>
      <c r="K63" s="6">
        <v>290000000</v>
      </c>
      <c r="L63" s="67">
        <f t="shared" si="1"/>
        <v>10.206896551724139</v>
      </c>
      <c r="M63" s="7"/>
      <c r="N63" s="7"/>
      <c r="O63" s="80"/>
      <c r="P63" s="26"/>
      <c r="Q63" s="29"/>
      <c r="R63" s="7"/>
      <c r="S63" s="28"/>
    </row>
    <row r="64" spans="1:16" s="82" customFormat="1" ht="13.5" thickBot="1">
      <c r="A64" s="92">
        <v>3</v>
      </c>
      <c r="B64" s="91" t="s">
        <v>40</v>
      </c>
      <c r="C64" s="91"/>
      <c r="D64" s="64">
        <f>'THN 1'!K29</f>
        <v>18400000</v>
      </c>
      <c r="E64" s="64">
        <f>'THN 2'!K28</f>
        <v>25800000</v>
      </c>
      <c r="F64" s="64">
        <f>G21</f>
        <v>12000000</v>
      </c>
      <c r="G64" s="64">
        <f t="shared" si="0"/>
        <v>56200000</v>
      </c>
      <c r="H64" s="65">
        <f>G64/K63</f>
        <v>0.19379310344827586</v>
      </c>
      <c r="I64" s="65"/>
      <c r="J64" s="66"/>
      <c r="K64" s="6">
        <v>290000000</v>
      </c>
      <c r="L64" s="67">
        <f t="shared" si="1"/>
        <v>19.379310344827587</v>
      </c>
      <c r="M64" s="80"/>
      <c r="N64" s="80"/>
      <c r="O64" s="80"/>
      <c r="P64" s="81"/>
    </row>
    <row r="65" spans="1:16" s="82" customFormat="1" ht="13.5" thickBot="1">
      <c r="A65" s="92">
        <v>4</v>
      </c>
      <c r="B65" s="91" t="s">
        <v>10</v>
      </c>
      <c r="C65" s="91"/>
      <c r="D65" s="64">
        <f>'THN 1'!K38</f>
        <v>20800000</v>
      </c>
      <c r="E65" s="64">
        <f>'THN 2'!K37</f>
        <v>15600000</v>
      </c>
      <c r="F65" s="64">
        <f>G30</f>
        <v>20800000</v>
      </c>
      <c r="G65" s="64">
        <f t="shared" si="0"/>
        <v>57200000</v>
      </c>
      <c r="H65" s="65" t="e">
        <f>G65/G72*100%</f>
        <v>#DIV/0!</v>
      </c>
      <c r="I65" s="65"/>
      <c r="J65" s="66"/>
      <c r="K65" s="6">
        <v>290000000</v>
      </c>
      <c r="L65" s="67">
        <f t="shared" si="1"/>
        <v>19.724137931034484</v>
      </c>
      <c r="M65" s="80"/>
      <c r="N65" s="80"/>
      <c r="O65" s="80"/>
      <c r="P65" s="81"/>
    </row>
    <row r="66" spans="1:16" s="73" customFormat="1" ht="13.5" thickBot="1">
      <c r="A66" s="92">
        <v>5</v>
      </c>
      <c r="B66" s="91" t="s">
        <v>74</v>
      </c>
      <c r="C66" s="91"/>
      <c r="D66" s="64">
        <f>'THN 1'!K46</f>
        <v>5500000</v>
      </c>
      <c r="E66" s="64">
        <f>'THN 2'!K45</f>
        <v>5250000</v>
      </c>
      <c r="F66" s="64">
        <f>G40</f>
        <v>14350000</v>
      </c>
      <c r="G66" s="64">
        <f t="shared" si="0"/>
        <v>25100000</v>
      </c>
      <c r="H66" s="65" t="e">
        <f>G66/G73*100%</f>
        <v>#VALUE!</v>
      </c>
      <c r="I66" s="65"/>
      <c r="J66" s="66"/>
      <c r="K66" s="6">
        <v>290000000</v>
      </c>
      <c r="L66" s="67">
        <f t="shared" si="1"/>
        <v>8.655172413793103</v>
      </c>
      <c r="M66" s="27"/>
      <c r="N66" s="27"/>
      <c r="O66" s="27"/>
      <c r="P66" s="77"/>
    </row>
    <row r="67" spans="1:16" s="82" customFormat="1" ht="14.25" customHeight="1" thickBot="1">
      <c r="A67" s="92">
        <v>6</v>
      </c>
      <c r="B67" s="91" t="s">
        <v>75</v>
      </c>
      <c r="C67" s="91"/>
      <c r="D67" s="93">
        <f>'THN 1'!K52</f>
        <v>11460000</v>
      </c>
      <c r="E67" s="93">
        <f>'THN 2'!K51</f>
        <v>11820000</v>
      </c>
      <c r="F67" s="93">
        <f>G46</f>
        <v>11460000</v>
      </c>
      <c r="G67" s="64">
        <f t="shared" si="0"/>
        <v>34740000</v>
      </c>
      <c r="H67" s="65">
        <f>G67/G74*100%</f>
        <v>0.5287671232876713</v>
      </c>
      <c r="I67" s="78"/>
      <c r="J67" s="27"/>
      <c r="K67" s="6">
        <v>290000000</v>
      </c>
      <c r="L67" s="67">
        <f t="shared" si="1"/>
        <v>11.979310344827585</v>
      </c>
      <c r="M67" s="80"/>
      <c r="N67" s="80"/>
      <c r="O67" s="80"/>
      <c r="P67" s="81"/>
    </row>
    <row r="68" spans="1:12" ht="13.5" thickBot="1">
      <c r="A68" s="92">
        <v>7</v>
      </c>
      <c r="B68" s="91" t="s">
        <v>38</v>
      </c>
      <c r="C68" s="91"/>
      <c r="D68" s="64">
        <f>'THN 1'!K63</f>
        <v>8215000</v>
      </c>
      <c r="E68" s="64">
        <f>'THN 2'!K62</f>
        <v>7380000</v>
      </c>
      <c r="F68" s="64">
        <f>G57</f>
        <v>8090000</v>
      </c>
      <c r="G68" s="64">
        <f t="shared" si="0"/>
        <v>23685000</v>
      </c>
      <c r="H68" s="65" t="e">
        <f>G68/'THN 1'!G80*100%</f>
        <v>#DIV/0!</v>
      </c>
      <c r="I68" s="65"/>
      <c r="J68" s="66"/>
      <c r="K68" s="6">
        <v>290000000</v>
      </c>
      <c r="L68" s="67">
        <f t="shared" si="1"/>
        <v>8.167241379310344</v>
      </c>
    </row>
    <row r="69" spans="1:7" ht="12.75">
      <c r="A69" s="94"/>
      <c r="B69" s="94"/>
      <c r="C69" s="94"/>
      <c r="D69" s="36"/>
      <c r="E69" s="36"/>
      <c r="F69" s="36"/>
      <c r="G69" s="36"/>
    </row>
    <row r="70" spans="1:12" ht="13.5" thickBot="1">
      <c r="A70" s="94"/>
      <c r="B70" s="94"/>
      <c r="C70" s="94"/>
      <c r="D70" s="36">
        <f>SUM(D62:D69)</f>
        <v>98175000</v>
      </c>
      <c r="E70" s="36">
        <f>SUM(E62:E69)</f>
        <v>98500000</v>
      </c>
      <c r="F70" s="36">
        <f>SUM(F62:F69)</f>
        <v>95550000</v>
      </c>
      <c r="G70" s="36">
        <f>SUM(D70:F70)</f>
        <v>292225000</v>
      </c>
      <c r="K70" s="7"/>
      <c r="L70" s="7"/>
    </row>
    <row r="71" spans="11:12" ht="13.5" thickBot="1">
      <c r="K71" s="7"/>
      <c r="L71" s="7"/>
    </row>
    <row r="72" spans="1:16" s="10" customFormat="1" ht="13.5" thickBot="1">
      <c r="A72"/>
      <c r="B72"/>
      <c r="C72"/>
      <c r="D72" s="4"/>
      <c r="E72" s="4"/>
      <c r="F72" s="4"/>
      <c r="G72" s="4"/>
      <c r="H72" s="21"/>
      <c r="I72" s="21"/>
      <c r="J72" s="24"/>
      <c r="K72" s="4"/>
      <c r="L72" s="7"/>
      <c r="M72" s="25"/>
      <c r="N72" s="25"/>
      <c r="O72" s="25"/>
      <c r="P72" s="9"/>
    </row>
    <row r="73" spans="4:16" s="10" customFormat="1" ht="13.5" thickBot="1">
      <c r="D73" s="99" t="s">
        <v>44</v>
      </c>
      <c r="E73" s="99" t="s">
        <v>41</v>
      </c>
      <c r="F73" s="99" t="s">
        <v>97</v>
      </c>
      <c r="G73" s="99" t="s">
        <v>6</v>
      </c>
      <c r="H73" s="99" t="s">
        <v>98</v>
      </c>
      <c r="I73" s="22"/>
      <c r="J73" s="25"/>
      <c r="K73" s="25"/>
      <c r="L73" s="25"/>
      <c r="M73" s="25"/>
      <c r="N73" s="25"/>
      <c r="O73" s="25"/>
      <c r="P73" s="9"/>
    </row>
    <row r="74" spans="4:16" s="10" customFormat="1" ht="13.5" thickBot="1">
      <c r="D74" s="100">
        <v>22400000</v>
      </c>
      <c r="E74" s="100">
        <v>24050000</v>
      </c>
      <c r="F74" s="101">
        <v>19250000</v>
      </c>
      <c r="G74" s="100">
        <f>SUM(D74:F74)</f>
        <v>65700000</v>
      </c>
      <c r="H74" s="105">
        <f>G74/K74*100</f>
        <v>22.34313892195205</v>
      </c>
      <c r="I74" s="22"/>
      <c r="J74" s="25"/>
      <c r="K74" s="25">
        <v>294050000</v>
      </c>
      <c r="L74" s="25"/>
      <c r="M74" s="25"/>
      <c r="N74" s="25"/>
      <c r="O74" s="25"/>
      <c r="P74" s="9"/>
    </row>
    <row r="75" spans="4:11" ht="24.75" customHeight="1" thickBot="1">
      <c r="D75" s="100">
        <v>13000000</v>
      </c>
      <c r="E75" s="100">
        <v>8600000</v>
      </c>
      <c r="F75" s="101">
        <v>9600000</v>
      </c>
      <c r="G75" s="100">
        <f aca="true" t="shared" si="2" ref="G75:G82">SUM(D75:F75)</f>
        <v>31200000</v>
      </c>
      <c r="H75" s="105">
        <f aca="true" t="shared" si="3" ref="H75:H80">G75/K75*100</f>
        <v>10.610440401292296</v>
      </c>
      <c r="K75" s="25">
        <v>294050000</v>
      </c>
    </row>
    <row r="76" spans="4:11" ht="13.5" thickBot="1">
      <c r="D76" s="100">
        <v>18400000</v>
      </c>
      <c r="E76" s="100">
        <v>25800000</v>
      </c>
      <c r="F76" s="101">
        <v>12000000</v>
      </c>
      <c r="G76" s="100">
        <f t="shared" si="2"/>
        <v>56200000</v>
      </c>
      <c r="H76" s="105">
        <f t="shared" si="3"/>
        <v>19.11239585104574</v>
      </c>
      <c r="K76" s="25">
        <v>294050000</v>
      </c>
    </row>
    <row r="77" spans="4:11" ht="13.5" thickBot="1">
      <c r="D77" s="100">
        <v>20800000</v>
      </c>
      <c r="E77" s="100">
        <v>15600000</v>
      </c>
      <c r="F77" s="101">
        <v>20800000</v>
      </c>
      <c r="G77" s="100">
        <f t="shared" si="2"/>
        <v>57200000</v>
      </c>
      <c r="H77" s="105">
        <f t="shared" si="3"/>
        <v>19.452474069035876</v>
      </c>
      <c r="K77" s="25">
        <v>294050000</v>
      </c>
    </row>
    <row r="78" spans="4:13" ht="13.5" thickBot="1">
      <c r="D78" s="100">
        <v>5500000</v>
      </c>
      <c r="E78" s="100">
        <v>5250000</v>
      </c>
      <c r="F78" s="101">
        <v>14350000</v>
      </c>
      <c r="G78" s="100">
        <f t="shared" si="2"/>
        <v>25100000</v>
      </c>
      <c r="H78" s="105">
        <f t="shared" si="3"/>
        <v>8.535963271552458</v>
      </c>
      <c r="K78" s="25">
        <v>294050000</v>
      </c>
      <c r="L78" s="7"/>
      <c r="M78" s="7"/>
    </row>
    <row r="79" spans="4:19" ht="13.5" thickBot="1">
      <c r="D79" s="100">
        <v>12000000</v>
      </c>
      <c r="E79" s="100">
        <v>11820000</v>
      </c>
      <c r="F79" s="101">
        <v>11460000</v>
      </c>
      <c r="G79" s="100">
        <f t="shared" si="2"/>
        <v>35280000</v>
      </c>
      <c r="H79" s="105">
        <f t="shared" si="3"/>
        <v>11.997959530692059</v>
      </c>
      <c r="K79" s="25">
        <v>294050000</v>
      </c>
      <c r="L79" s="7"/>
      <c r="M79" s="7"/>
      <c r="Q79" s="4"/>
      <c r="R79" s="4"/>
      <c r="S79" s="4"/>
    </row>
    <row r="80" spans="4:19" ht="13.5" thickBot="1">
      <c r="D80" s="100">
        <v>7900000</v>
      </c>
      <c r="E80" s="100">
        <v>7380000</v>
      </c>
      <c r="F80" s="101">
        <v>8090000</v>
      </c>
      <c r="G80" s="100">
        <f t="shared" si="2"/>
        <v>23370000</v>
      </c>
      <c r="H80" s="105">
        <f t="shared" si="3"/>
        <v>7.947627954429519</v>
      </c>
      <c r="K80" s="25">
        <v>294050000</v>
      </c>
      <c r="L80" s="7"/>
      <c r="M80" s="7"/>
      <c r="Q80" s="4"/>
      <c r="R80" s="4"/>
      <c r="S80" s="4"/>
    </row>
    <row r="81" spans="4:19" ht="13.5" thickBot="1">
      <c r="D81" s="102"/>
      <c r="E81" s="102"/>
      <c r="F81" s="103"/>
      <c r="G81" s="100">
        <f t="shared" si="2"/>
        <v>0</v>
      </c>
      <c r="H81" s="102"/>
      <c r="K81" s="6"/>
      <c r="L81" s="7"/>
      <c r="M81" s="7"/>
      <c r="Q81" s="4"/>
      <c r="R81" s="4"/>
      <c r="S81" s="4"/>
    </row>
    <row r="82" spans="4:19" ht="13.5" thickBot="1">
      <c r="D82" s="100">
        <v>100000000</v>
      </c>
      <c r="E82" s="100">
        <v>98500000</v>
      </c>
      <c r="F82" s="101">
        <v>95550000</v>
      </c>
      <c r="G82" s="100">
        <f t="shared" si="2"/>
        <v>294050000</v>
      </c>
      <c r="H82" s="104" t="s">
        <v>99</v>
      </c>
      <c r="K82" s="6"/>
      <c r="L82" s="7"/>
      <c r="M82" s="7"/>
      <c r="Q82" s="4"/>
      <c r="R82" s="4"/>
      <c r="S82" s="4"/>
    </row>
    <row r="83" spans="11:19" ht="13.5" thickBot="1">
      <c r="K83" s="6"/>
      <c r="L83" s="7"/>
      <c r="M83" s="7"/>
      <c r="Q83" s="4"/>
      <c r="R83" s="4"/>
      <c r="S83" s="4"/>
    </row>
    <row r="84" spans="11:19" ht="13.5" thickBot="1">
      <c r="K84" s="6"/>
      <c r="L84" s="7"/>
      <c r="M84" s="7"/>
      <c r="Q84" s="4"/>
      <c r="R84" s="4"/>
      <c r="S84" s="4"/>
    </row>
    <row r="85" spans="6:19" s="10" customFormat="1" ht="12.75">
      <c r="F85" s="9"/>
      <c r="G85" s="9"/>
      <c r="H85" s="22"/>
      <c r="I85" s="22"/>
      <c r="J85" s="25"/>
      <c r="K85" s="27"/>
      <c r="L85" s="27"/>
      <c r="M85" s="27"/>
      <c r="N85" s="25"/>
      <c r="O85" s="25"/>
      <c r="P85" s="9"/>
      <c r="Q85" s="9"/>
      <c r="R85" s="9"/>
      <c r="S85" s="9"/>
    </row>
    <row r="86" ht="12.75">
      <c r="M86" s="23"/>
    </row>
  </sheetData>
  <sheetProtection/>
  <mergeCells count="43">
    <mergeCell ref="A57:F57"/>
    <mergeCell ref="B45:D45"/>
    <mergeCell ref="A21:C21"/>
    <mergeCell ref="A43:A44"/>
    <mergeCell ref="E43:E44"/>
    <mergeCell ref="F43:F44"/>
    <mergeCell ref="F49:F50"/>
    <mergeCell ref="E49:E50"/>
    <mergeCell ref="A46:F46"/>
    <mergeCell ref="A40:F40"/>
    <mergeCell ref="B3:D3"/>
    <mergeCell ref="B4:D4"/>
    <mergeCell ref="B5:D5"/>
    <mergeCell ref="B6:D6"/>
    <mergeCell ref="A7:D7"/>
    <mergeCell ref="A33:A34"/>
    <mergeCell ref="B17:C17"/>
    <mergeCell ref="A30:F30"/>
    <mergeCell ref="A13:F13"/>
    <mergeCell ref="B16:C16"/>
    <mergeCell ref="B52:D52"/>
    <mergeCell ref="B56:D56"/>
    <mergeCell ref="B53:D53"/>
    <mergeCell ref="B54:D54"/>
    <mergeCell ref="B55:D55"/>
    <mergeCell ref="B49:D50"/>
    <mergeCell ref="B51:D51"/>
    <mergeCell ref="B18:C18"/>
    <mergeCell ref="B19:C19"/>
    <mergeCell ref="B20:C20"/>
    <mergeCell ref="B37:D37"/>
    <mergeCell ref="F24:F25"/>
    <mergeCell ref="B43:D44"/>
    <mergeCell ref="E33:E34"/>
    <mergeCell ref="F33:F34"/>
    <mergeCell ref="B35:D35"/>
    <mergeCell ref="B36:D36"/>
    <mergeCell ref="D24:D25"/>
    <mergeCell ref="A24:A25"/>
    <mergeCell ref="B24:B25"/>
    <mergeCell ref="C24:C25"/>
    <mergeCell ref="E24:E25"/>
    <mergeCell ref="A49:A5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94"/>
  <sheetViews>
    <sheetView zoomScalePageLayoutView="0" workbookViewId="0" topLeftCell="A65">
      <selection activeCell="A1" sqref="A1:K85"/>
    </sheetView>
  </sheetViews>
  <sheetFormatPr defaultColWidth="9.140625" defaultRowHeight="12.75"/>
  <cols>
    <col min="1" max="1" width="4.7109375" style="193" customWidth="1"/>
    <col min="2" max="2" width="18.00390625" style="193" customWidth="1"/>
    <col min="3" max="3" width="15.57421875" style="193" customWidth="1"/>
    <col min="4" max="4" width="11.00390625" style="194" customWidth="1"/>
    <col min="5" max="5" width="9.8515625" style="194" customWidth="1"/>
    <col min="6" max="6" width="9.421875" style="194" customWidth="1"/>
    <col min="7" max="7" width="10.140625" style="194" customWidth="1"/>
    <col min="8" max="8" width="9.140625" style="195" customWidth="1"/>
    <col min="9" max="9" width="3.421875" style="195" hidden="1" customWidth="1"/>
    <col min="10" max="10" width="10.421875" style="198" customWidth="1"/>
    <col min="11" max="11" width="5.140625" style="199" customWidth="1"/>
    <col min="12" max="12" width="8.8515625" style="160" customWidth="1"/>
    <col min="13" max="13" width="8.8515625" style="110" customWidth="1"/>
    <col min="14" max="14" width="11.7109375" style="110" customWidth="1"/>
    <col min="15" max="15" width="9.140625" style="110" customWidth="1"/>
    <col min="16" max="16" width="23.421875" style="48" customWidth="1"/>
    <col min="17" max="17" width="11.140625" style="111" bestFit="1" customWidth="1"/>
    <col min="18" max="18" width="10.140625" style="111" bestFit="1" customWidth="1"/>
    <col min="19" max="19" width="11.57421875" style="111" customWidth="1"/>
  </cols>
  <sheetData>
    <row r="1" spans="1:11" ht="12.75">
      <c r="A1" s="369" t="s">
        <v>146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ht="12.75">
      <c r="A2" s="370" t="s">
        <v>145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</row>
    <row r="3" spans="1:19" s="155" customFormat="1" ht="12.75">
      <c r="A3" s="371"/>
      <c r="B3" s="371"/>
      <c r="C3" s="371"/>
      <c r="D3" s="371"/>
      <c r="E3" s="371"/>
      <c r="F3" s="371"/>
      <c r="G3" s="371"/>
      <c r="H3" s="371"/>
      <c r="I3" s="161"/>
      <c r="J3" s="161"/>
      <c r="K3" s="163"/>
      <c r="L3" s="164"/>
      <c r="M3" s="153"/>
      <c r="N3" s="153"/>
      <c r="O3" s="153"/>
      <c r="P3" s="153"/>
      <c r="Q3" s="154"/>
      <c r="R3" s="154"/>
      <c r="S3" s="154"/>
    </row>
    <row r="4" spans="1:11" ht="12.75">
      <c r="A4" s="165" t="s">
        <v>143</v>
      </c>
      <c r="B4" s="166" t="s">
        <v>80</v>
      </c>
      <c r="C4" s="374" t="s">
        <v>142</v>
      </c>
      <c r="D4" s="374"/>
      <c r="E4" s="374"/>
      <c r="F4" s="374"/>
      <c r="G4" s="167" t="s">
        <v>139</v>
      </c>
      <c r="H4" s="168" t="s">
        <v>109</v>
      </c>
      <c r="I4" s="167"/>
      <c r="J4" s="171" t="s">
        <v>110</v>
      </c>
      <c r="K4" s="172"/>
    </row>
    <row r="5" spans="1:19" s="141" customFormat="1" ht="12.75">
      <c r="A5" s="173" t="s">
        <v>100</v>
      </c>
      <c r="B5" s="174"/>
      <c r="C5" s="159"/>
      <c r="D5" s="159"/>
      <c r="E5" s="159"/>
      <c r="F5" s="159"/>
      <c r="G5" s="159"/>
      <c r="H5" s="175"/>
      <c r="I5" s="159"/>
      <c r="J5" s="178"/>
      <c r="K5" s="179"/>
      <c r="L5" s="180"/>
      <c r="M5" s="144"/>
      <c r="N5" s="144"/>
      <c r="O5" s="144"/>
      <c r="P5" s="145"/>
      <c r="Q5" s="146"/>
      <c r="R5" s="146"/>
      <c r="S5" s="146"/>
    </row>
    <row r="6" spans="1:19" s="108" customFormat="1" ht="12.75">
      <c r="A6" s="327" t="s">
        <v>0</v>
      </c>
      <c r="B6" s="327" t="s">
        <v>1</v>
      </c>
      <c r="C6" s="327" t="s">
        <v>2</v>
      </c>
      <c r="D6" s="351" t="s">
        <v>3</v>
      </c>
      <c r="E6" s="351" t="s">
        <v>4</v>
      </c>
      <c r="F6" s="351" t="s">
        <v>5</v>
      </c>
      <c r="G6" s="131" t="s">
        <v>6</v>
      </c>
      <c r="H6" s="181" t="s">
        <v>109</v>
      </c>
      <c r="I6" s="181"/>
      <c r="J6" s="185"/>
      <c r="K6" s="185"/>
      <c r="L6" s="186"/>
      <c r="M6" s="112"/>
      <c r="N6" s="112"/>
      <c r="O6" s="112"/>
      <c r="P6" s="113"/>
      <c r="Q6" s="114"/>
      <c r="R6" s="114"/>
      <c r="S6" s="114"/>
    </row>
    <row r="7" spans="1:11" ht="12.75">
      <c r="A7" s="327"/>
      <c r="B7" s="327"/>
      <c r="C7" s="327"/>
      <c r="D7" s="351"/>
      <c r="E7" s="351"/>
      <c r="F7" s="351"/>
      <c r="G7" s="32" t="s">
        <v>7</v>
      </c>
      <c r="H7" s="158"/>
      <c r="I7" s="158"/>
      <c r="J7" s="190"/>
      <c r="K7" s="191"/>
    </row>
    <row r="8" spans="1:12" ht="12.75">
      <c r="A8" s="106">
        <v>1</v>
      </c>
      <c r="B8" s="106" t="s">
        <v>8</v>
      </c>
      <c r="C8" s="30">
        <v>1</v>
      </c>
      <c r="D8" s="32">
        <v>20</v>
      </c>
      <c r="E8" s="32">
        <v>8</v>
      </c>
      <c r="F8" s="34">
        <v>50000</v>
      </c>
      <c r="G8" s="34">
        <f>C8*D8*E8*F8</f>
        <v>8000000</v>
      </c>
      <c r="H8" s="158">
        <f>G8*15%</f>
        <v>1200000</v>
      </c>
      <c r="I8" s="158"/>
      <c r="J8" s="190" t="s">
        <v>119</v>
      </c>
      <c r="K8" s="192">
        <v>0.15</v>
      </c>
      <c r="L8" s="160">
        <f>G8/8</f>
        <v>1000000</v>
      </c>
    </row>
    <row r="9" spans="1:12" ht="12.75">
      <c r="A9" s="106">
        <v>2</v>
      </c>
      <c r="B9" s="106" t="s">
        <v>9</v>
      </c>
      <c r="C9" s="30">
        <v>1</v>
      </c>
      <c r="D9" s="32">
        <v>20</v>
      </c>
      <c r="E9" s="32">
        <v>8</v>
      </c>
      <c r="F9" s="34">
        <v>30000</v>
      </c>
      <c r="G9" s="34">
        <f>C9*D9*E9*F9</f>
        <v>4800000</v>
      </c>
      <c r="H9" s="158">
        <f>G9*15%</f>
        <v>720000</v>
      </c>
      <c r="I9" s="158"/>
      <c r="J9" s="190" t="s">
        <v>119</v>
      </c>
      <c r="K9" s="192">
        <v>0.15</v>
      </c>
      <c r="L9" s="160">
        <f>G9/8</f>
        <v>600000</v>
      </c>
    </row>
    <row r="10" spans="1:12" ht="12.75">
      <c r="A10" s="106">
        <v>3</v>
      </c>
      <c r="B10" s="106" t="s">
        <v>47</v>
      </c>
      <c r="C10" s="30">
        <v>1</v>
      </c>
      <c r="D10" s="32">
        <v>12</v>
      </c>
      <c r="E10" s="32">
        <v>6</v>
      </c>
      <c r="F10" s="34">
        <v>20000</v>
      </c>
      <c r="G10" s="34">
        <f>C10*D10*E10*F10</f>
        <v>1440000</v>
      </c>
      <c r="H10" s="158">
        <f>G10*5%</f>
        <v>72000</v>
      </c>
      <c r="I10" s="158"/>
      <c r="J10" s="190" t="s">
        <v>119</v>
      </c>
      <c r="K10" s="192">
        <v>0.05</v>
      </c>
      <c r="L10" s="160">
        <f>G10/6</f>
        <v>240000</v>
      </c>
    </row>
    <row r="11" spans="1:12" ht="12.75">
      <c r="A11" s="106">
        <v>4</v>
      </c>
      <c r="B11" s="140" t="s">
        <v>60</v>
      </c>
      <c r="C11" s="30">
        <v>2</v>
      </c>
      <c r="D11" s="32">
        <v>12</v>
      </c>
      <c r="E11" s="32">
        <v>6</v>
      </c>
      <c r="F11" s="34">
        <v>10000</v>
      </c>
      <c r="G11" s="34">
        <f>C11*D11*E11*F11</f>
        <v>1440000</v>
      </c>
      <c r="H11" s="158">
        <f>G11*5%</f>
        <v>72000</v>
      </c>
      <c r="I11" s="158"/>
      <c r="J11" s="190" t="s">
        <v>119</v>
      </c>
      <c r="K11" s="192">
        <v>0.05</v>
      </c>
      <c r="L11" s="160">
        <f>(G11/6)/2</f>
        <v>120000</v>
      </c>
    </row>
    <row r="12" spans="1:11" ht="12.75">
      <c r="A12" s="372"/>
      <c r="B12" s="372"/>
      <c r="C12" s="372"/>
      <c r="D12" s="372"/>
      <c r="E12" s="372"/>
      <c r="F12" s="372"/>
      <c r="G12" s="35">
        <f>SUM(G8:G11)</f>
        <v>15680000</v>
      </c>
      <c r="H12" s="149">
        <f>SUM(H8:H11)</f>
        <v>2064000</v>
      </c>
      <c r="I12" s="158"/>
      <c r="J12" s="190"/>
      <c r="K12" s="191"/>
    </row>
    <row r="14" spans="1:11" ht="12.75">
      <c r="A14" s="200" t="s">
        <v>101</v>
      </c>
      <c r="B14" s="200"/>
      <c r="C14" s="200"/>
      <c r="D14" s="201"/>
      <c r="E14" s="201"/>
      <c r="F14" s="202"/>
      <c r="G14" s="202"/>
      <c r="J14" s="203"/>
      <c r="K14" s="204"/>
    </row>
    <row r="15" spans="1:19" s="10" customFormat="1" ht="38.25">
      <c r="A15" s="39" t="s">
        <v>0</v>
      </c>
      <c r="B15" s="341" t="s">
        <v>11</v>
      </c>
      <c r="C15" s="341"/>
      <c r="D15" s="341"/>
      <c r="E15" s="39" t="s">
        <v>6</v>
      </c>
      <c r="F15" s="40" t="s">
        <v>13</v>
      </c>
      <c r="G15" s="40" t="s">
        <v>14</v>
      </c>
      <c r="H15" s="181" t="s">
        <v>109</v>
      </c>
      <c r="I15" s="181"/>
      <c r="J15" s="171" t="s">
        <v>110</v>
      </c>
      <c r="K15" s="172"/>
      <c r="L15" s="206"/>
      <c r="M15" s="115"/>
      <c r="N15" s="115"/>
      <c r="O15" s="115"/>
      <c r="P15" s="47"/>
      <c r="Q15" s="116"/>
      <c r="R15" s="116"/>
      <c r="S15" s="116"/>
    </row>
    <row r="16" spans="1:11" ht="15.75" customHeight="1">
      <c r="A16" s="30">
        <v>1</v>
      </c>
      <c r="B16" s="342" t="s">
        <v>79</v>
      </c>
      <c r="C16" s="342"/>
      <c r="D16" s="342"/>
      <c r="E16" s="30">
        <v>250</v>
      </c>
      <c r="F16" s="34">
        <v>40000</v>
      </c>
      <c r="G16" s="34">
        <f>E16*F16</f>
        <v>10000000</v>
      </c>
      <c r="H16" s="158">
        <f>10/11*(G16*11.5%)</f>
        <v>1045454.5454545454</v>
      </c>
      <c r="I16" s="158"/>
      <c r="J16" s="190" t="s">
        <v>120</v>
      </c>
      <c r="K16" s="208" t="s">
        <v>134</v>
      </c>
    </row>
    <row r="17" spans="1:11" ht="12.75">
      <c r="A17" s="32">
        <v>2</v>
      </c>
      <c r="B17" s="340" t="s">
        <v>19</v>
      </c>
      <c r="C17" s="340"/>
      <c r="D17" s="340"/>
      <c r="E17" s="32">
        <v>24</v>
      </c>
      <c r="F17" s="34">
        <v>50000</v>
      </c>
      <c r="G17" s="34">
        <f>E17*F17</f>
        <v>1200000</v>
      </c>
      <c r="H17" s="158">
        <f>10/11*(G17*11.5%)</f>
        <v>125454.54545454546</v>
      </c>
      <c r="I17" s="158"/>
      <c r="J17" s="190" t="s">
        <v>120</v>
      </c>
      <c r="K17" s="208"/>
    </row>
    <row r="18" spans="1:11" ht="12.75" customHeight="1">
      <c r="A18" s="30">
        <v>3</v>
      </c>
      <c r="B18" s="340" t="s">
        <v>77</v>
      </c>
      <c r="C18" s="340"/>
      <c r="D18" s="340"/>
      <c r="E18" s="32" t="s">
        <v>76</v>
      </c>
      <c r="F18" s="34">
        <v>1750000</v>
      </c>
      <c r="G18" s="34">
        <f>F18</f>
        <v>1750000</v>
      </c>
      <c r="H18" s="158">
        <f>10/11*(G18*11.5%)</f>
        <v>182954.54545454544</v>
      </c>
      <c r="I18" s="158"/>
      <c r="J18" s="190" t="s">
        <v>120</v>
      </c>
      <c r="K18" s="208"/>
    </row>
    <row r="19" spans="1:19" s="11" customFormat="1" ht="12.75" customHeight="1">
      <c r="A19" s="352" t="s">
        <v>17</v>
      </c>
      <c r="B19" s="352"/>
      <c r="C19" s="352"/>
      <c r="D19" s="352"/>
      <c r="E19" s="35"/>
      <c r="F19" s="209"/>
      <c r="G19" s="209">
        <f>SUM(G16:G18)</f>
        <v>12950000</v>
      </c>
      <c r="H19" s="210">
        <f>SUM(H16:H18)</f>
        <v>1353863.6363636362</v>
      </c>
      <c r="I19" s="150"/>
      <c r="J19" s="190" t="s">
        <v>120</v>
      </c>
      <c r="K19" s="215"/>
      <c r="L19" s="206"/>
      <c r="M19" s="130"/>
      <c r="N19" s="130"/>
      <c r="O19" s="130"/>
      <c r="P19" s="138"/>
      <c r="Q19" s="139"/>
      <c r="R19" s="139"/>
      <c r="S19" s="139"/>
    </row>
    <row r="20" spans="1:5" ht="12.75">
      <c r="A20" s="17"/>
      <c r="B20" s="17"/>
      <c r="C20" s="17"/>
      <c r="D20" s="17"/>
      <c r="E20" s="16"/>
    </row>
    <row r="21" spans="1:7" ht="12.75">
      <c r="A21" s="200" t="s">
        <v>102</v>
      </c>
      <c r="B21" s="200"/>
      <c r="C21" s="200"/>
      <c r="D21" s="201"/>
      <c r="E21" s="201"/>
      <c r="F21" s="201"/>
      <c r="G21" s="201"/>
    </row>
    <row r="22" spans="1:11" ht="25.5">
      <c r="A22" s="30" t="s">
        <v>0</v>
      </c>
      <c r="B22" s="30" t="s">
        <v>11</v>
      </c>
      <c r="C22" s="30" t="s">
        <v>12</v>
      </c>
      <c r="D22" s="32" t="s">
        <v>6</v>
      </c>
      <c r="E22" s="32" t="s">
        <v>13</v>
      </c>
      <c r="F22" s="32" t="s">
        <v>57</v>
      </c>
      <c r="G22" s="32" t="s">
        <v>14</v>
      </c>
      <c r="H22" s="181" t="s">
        <v>109</v>
      </c>
      <c r="I22" s="181"/>
      <c r="J22" s="171" t="s">
        <v>110</v>
      </c>
      <c r="K22" s="216"/>
    </row>
    <row r="23" spans="1:11" ht="39.75" customHeight="1">
      <c r="A23" s="30">
        <v>1</v>
      </c>
      <c r="B23" s="106" t="s">
        <v>16</v>
      </c>
      <c r="C23" s="106" t="s">
        <v>49</v>
      </c>
      <c r="D23" s="32" t="s">
        <v>72</v>
      </c>
      <c r="E23" s="32">
        <v>450000</v>
      </c>
      <c r="F23" s="34" t="s">
        <v>15</v>
      </c>
      <c r="G23" s="34">
        <f>E23*4</f>
        <v>1800000</v>
      </c>
      <c r="H23" s="217">
        <f>10/11*(G23*11.5%)</f>
        <v>188181.81818181818</v>
      </c>
      <c r="I23" s="217"/>
      <c r="J23" s="221" t="s">
        <v>120</v>
      </c>
      <c r="K23" s="222"/>
    </row>
    <row r="24" spans="1:11" ht="51">
      <c r="A24" s="30">
        <v>2</v>
      </c>
      <c r="B24" s="106" t="s">
        <v>111</v>
      </c>
      <c r="C24" s="106" t="s">
        <v>50</v>
      </c>
      <c r="D24" s="32" t="s">
        <v>72</v>
      </c>
      <c r="E24" s="32">
        <v>750000</v>
      </c>
      <c r="F24" s="34" t="s">
        <v>15</v>
      </c>
      <c r="G24" s="34">
        <f>E24*4</f>
        <v>3000000</v>
      </c>
      <c r="H24" s="217">
        <f>10/11*(G24*11.5%)</f>
        <v>313636.36363636365</v>
      </c>
      <c r="I24" s="217"/>
      <c r="J24" s="221" t="s">
        <v>120</v>
      </c>
      <c r="K24" s="222"/>
    </row>
    <row r="25" spans="1:11" ht="13.5" customHeight="1">
      <c r="A25" s="372" t="s">
        <v>17</v>
      </c>
      <c r="B25" s="372"/>
      <c r="C25" s="372"/>
      <c r="D25" s="372"/>
      <c r="E25" s="372"/>
      <c r="F25" s="372"/>
      <c r="G25" s="35">
        <f>SUM(G23:G24)</f>
        <v>4800000</v>
      </c>
      <c r="H25" s="149">
        <f>SUM(H23:H24)</f>
        <v>501818.1818181818</v>
      </c>
      <c r="I25" s="158"/>
      <c r="J25" s="221" t="s">
        <v>120</v>
      </c>
      <c r="K25" s="223"/>
    </row>
    <row r="26" spans="1:11" ht="13.5" customHeight="1">
      <c r="A26" s="15"/>
      <c r="B26" s="15"/>
      <c r="C26" s="15"/>
      <c r="D26" s="15"/>
      <c r="E26" s="15"/>
      <c r="F26" s="15"/>
      <c r="G26" s="16"/>
      <c r="K26" s="223"/>
    </row>
    <row r="27" spans="1:11" ht="13.5" customHeight="1" thickBot="1">
      <c r="A27" s="200" t="s">
        <v>103</v>
      </c>
      <c r="B27" s="200"/>
      <c r="C27" s="200"/>
      <c r="D27" s="201"/>
      <c r="E27" s="201"/>
      <c r="F27" s="201"/>
      <c r="G27" s="201"/>
      <c r="K27" s="223"/>
    </row>
    <row r="28" spans="1:11" ht="13.5" customHeight="1" thickBot="1">
      <c r="A28" s="13" t="s">
        <v>0</v>
      </c>
      <c r="B28" s="14" t="s">
        <v>11</v>
      </c>
      <c r="C28" s="14" t="s">
        <v>12</v>
      </c>
      <c r="D28" s="18" t="s">
        <v>6</v>
      </c>
      <c r="E28" s="18" t="s">
        <v>13</v>
      </c>
      <c r="F28" s="142" t="s">
        <v>104</v>
      </c>
      <c r="G28" s="32" t="s">
        <v>14</v>
      </c>
      <c r="H28" s="181" t="s">
        <v>109</v>
      </c>
      <c r="I28" s="181"/>
      <c r="J28" s="171" t="s">
        <v>110</v>
      </c>
      <c r="K28" s="216"/>
    </row>
    <row r="29" spans="1:11" ht="13.5" customHeight="1" thickBot="1">
      <c r="A29" s="26"/>
      <c r="B29" s="3"/>
      <c r="C29" s="3"/>
      <c r="D29" s="6"/>
      <c r="E29" s="6"/>
      <c r="F29" s="143"/>
      <c r="G29" s="34"/>
      <c r="H29" s="158"/>
      <c r="I29" s="158"/>
      <c r="J29" s="190"/>
      <c r="K29" s="223"/>
    </row>
    <row r="30" spans="1:11" ht="13.5" customHeight="1" thickBot="1">
      <c r="A30" s="26"/>
      <c r="B30" s="3"/>
      <c r="C30" s="3"/>
      <c r="D30" s="6"/>
      <c r="E30" s="6"/>
      <c r="F30" s="143"/>
      <c r="G30" s="34"/>
      <c r="H30" s="158"/>
      <c r="I30" s="158"/>
      <c r="J30" s="190"/>
      <c r="K30" s="223"/>
    </row>
    <row r="31" spans="1:11" ht="13.5" customHeight="1" thickBot="1">
      <c r="A31" s="343" t="s">
        <v>17</v>
      </c>
      <c r="B31" s="344"/>
      <c r="C31" s="344"/>
      <c r="D31" s="344"/>
      <c r="E31" s="344"/>
      <c r="F31" s="344"/>
      <c r="G31" s="35">
        <f>SUM(G29:G30)</f>
        <v>0</v>
      </c>
      <c r="H31" s="158"/>
      <c r="I31" s="158"/>
      <c r="J31" s="190"/>
      <c r="K31" s="223"/>
    </row>
    <row r="32" spans="1:7" ht="12.75">
      <c r="A32" s="15"/>
      <c r="B32" s="15"/>
      <c r="C32" s="15"/>
      <c r="D32" s="15"/>
      <c r="E32" s="15"/>
      <c r="F32" s="15"/>
      <c r="G32" s="16"/>
    </row>
    <row r="33" spans="1:7" ht="12.75">
      <c r="A33" s="200" t="s">
        <v>66</v>
      </c>
      <c r="B33" s="200"/>
      <c r="C33" s="200"/>
      <c r="D33" s="201"/>
      <c r="E33" s="201"/>
      <c r="F33" s="200"/>
      <c r="G33" s="200"/>
    </row>
    <row r="34" spans="1:11" ht="12.75">
      <c r="A34" s="341" t="s">
        <v>0</v>
      </c>
      <c r="B34" s="50" t="s">
        <v>29</v>
      </c>
      <c r="C34" s="224"/>
      <c r="D34" s="224"/>
      <c r="E34" s="341" t="s">
        <v>30</v>
      </c>
      <c r="F34" s="348" t="s">
        <v>13</v>
      </c>
      <c r="G34" s="40" t="s">
        <v>6</v>
      </c>
      <c r="H34" s="181" t="s">
        <v>109</v>
      </c>
      <c r="I34" s="181"/>
      <c r="J34" s="171" t="s">
        <v>110</v>
      </c>
      <c r="K34" s="216"/>
    </row>
    <row r="35" spans="1:10" ht="12.75">
      <c r="A35" s="341"/>
      <c r="B35" s="50"/>
      <c r="C35" s="225"/>
      <c r="D35" s="209"/>
      <c r="E35" s="341"/>
      <c r="F35" s="348"/>
      <c r="G35" s="40" t="s">
        <v>7</v>
      </c>
      <c r="H35" s="158"/>
      <c r="I35" s="158"/>
      <c r="J35" s="190"/>
    </row>
    <row r="36" spans="1:10" ht="12.75">
      <c r="A36" s="33">
        <v>1</v>
      </c>
      <c r="B36" s="353" t="s">
        <v>105</v>
      </c>
      <c r="C36" s="353"/>
      <c r="D36" s="353"/>
      <c r="E36" s="32">
        <v>1</v>
      </c>
      <c r="F36" s="34">
        <v>2750000</v>
      </c>
      <c r="G36" s="34">
        <f>E36*F36</f>
        <v>2750000</v>
      </c>
      <c r="H36" s="158">
        <v>0</v>
      </c>
      <c r="I36" s="158"/>
      <c r="J36" s="190" t="s">
        <v>138</v>
      </c>
    </row>
    <row r="37" spans="1:10" ht="12.75">
      <c r="A37" s="33">
        <v>2</v>
      </c>
      <c r="B37" s="353" t="s">
        <v>106</v>
      </c>
      <c r="C37" s="353"/>
      <c r="D37" s="353"/>
      <c r="E37" s="32">
        <v>1</v>
      </c>
      <c r="F37" s="34">
        <v>2750000</v>
      </c>
      <c r="G37" s="34">
        <f>E37*F37</f>
        <v>2750000</v>
      </c>
      <c r="H37" s="158">
        <v>0</v>
      </c>
      <c r="I37" s="158"/>
      <c r="J37" s="190" t="s">
        <v>138</v>
      </c>
    </row>
    <row r="38" spans="1:10" ht="17.25" customHeight="1">
      <c r="A38" s="33">
        <v>3</v>
      </c>
      <c r="B38" s="373" t="s">
        <v>107</v>
      </c>
      <c r="C38" s="373"/>
      <c r="D38" s="373"/>
      <c r="E38" s="32">
        <v>1</v>
      </c>
      <c r="F38" s="34">
        <v>2750000</v>
      </c>
      <c r="G38" s="34">
        <f>E38*F38</f>
        <v>2750000</v>
      </c>
      <c r="H38" s="158">
        <v>0</v>
      </c>
      <c r="I38" s="158"/>
      <c r="J38" s="190" t="s">
        <v>138</v>
      </c>
    </row>
    <row r="39" spans="1:10" ht="12.75">
      <c r="A39" s="33">
        <v>4</v>
      </c>
      <c r="B39" s="359" t="s">
        <v>108</v>
      </c>
      <c r="C39" s="359"/>
      <c r="D39" s="359"/>
      <c r="E39" s="70">
        <v>1</v>
      </c>
      <c r="F39" s="71">
        <v>2850000</v>
      </c>
      <c r="G39" s="34">
        <f>E39*F39</f>
        <v>2850000</v>
      </c>
      <c r="H39" s="158">
        <v>0</v>
      </c>
      <c r="I39" s="158"/>
      <c r="J39" s="190" t="s">
        <v>138</v>
      </c>
    </row>
    <row r="40" spans="1:19" s="11" customFormat="1" ht="12.75">
      <c r="A40" s="352" t="s">
        <v>17</v>
      </c>
      <c r="B40" s="352"/>
      <c r="C40" s="352"/>
      <c r="D40" s="352"/>
      <c r="E40" s="352"/>
      <c r="F40" s="352"/>
      <c r="G40" s="72">
        <f>SUM(G36:G39)</f>
        <v>11100000</v>
      </c>
      <c r="H40" s="150">
        <f>SUM(H36:H39)</f>
        <v>0</v>
      </c>
      <c r="I40" s="150"/>
      <c r="J40" s="190" t="s">
        <v>138</v>
      </c>
      <c r="K40" s="223"/>
      <c r="L40" s="206"/>
      <c r="M40" s="130"/>
      <c r="N40" s="130"/>
      <c r="O40" s="130"/>
      <c r="P40" s="138"/>
      <c r="Q40" s="139"/>
      <c r="R40" s="139"/>
      <c r="S40" s="139"/>
    </row>
    <row r="41" spans="1:7" ht="12.75">
      <c r="A41" s="15"/>
      <c r="B41" s="15"/>
      <c r="C41" s="15"/>
      <c r="D41" s="15"/>
      <c r="E41" s="15"/>
      <c r="F41" s="15"/>
      <c r="G41" s="16"/>
    </row>
    <row r="42" spans="1:7" ht="12.75" customHeight="1">
      <c r="A42" s="200" t="s">
        <v>112</v>
      </c>
      <c r="B42" s="200"/>
      <c r="C42" s="200"/>
      <c r="D42" s="201"/>
      <c r="E42" s="201"/>
      <c r="F42" s="201"/>
      <c r="G42" s="202"/>
    </row>
    <row r="43" spans="1:19" s="10" customFormat="1" ht="38.25">
      <c r="A43" s="39" t="s">
        <v>0</v>
      </c>
      <c r="B43" s="341" t="s">
        <v>26</v>
      </c>
      <c r="C43" s="341"/>
      <c r="D43" s="39" t="s">
        <v>58</v>
      </c>
      <c r="E43" s="40" t="s">
        <v>27</v>
      </c>
      <c r="F43" s="40" t="s">
        <v>13</v>
      </c>
      <c r="G43" s="40" t="s">
        <v>14</v>
      </c>
      <c r="H43" s="181" t="s">
        <v>109</v>
      </c>
      <c r="I43" s="181"/>
      <c r="J43" s="171" t="s">
        <v>110</v>
      </c>
      <c r="K43" s="216"/>
      <c r="L43" s="206"/>
      <c r="M43" s="115"/>
      <c r="N43" s="115"/>
      <c r="O43" s="115"/>
      <c r="P43" s="47"/>
      <c r="Q43" s="116"/>
      <c r="R43" s="116"/>
      <c r="S43" s="116"/>
    </row>
    <row r="44" spans="1:19" s="107" customFormat="1" ht="25.5" customHeight="1">
      <c r="A44" s="131">
        <v>1</v>
      </c>
      <c r="B44" s="373" t="s">
        <v>122</v>
      </c>
      <c r="C44" s="373"/>
      <c r="D44" s="131">
        <v>5</v>
      </c>
      <c r="E44" s="136">
        <v>4</v>
      </c>
      <c r="F44" s="96">
        <v>100000</v>
      </c>
      <c r="G44" s="96">
        <f>D44*E44*F44</f>
        <v>2000000</v>
      </c>
      <c r="H44" s="232">
        <f aca="true" t="shared" si="0" ref="H44:H49">(G44*2%)*50%</f>
        <v>20000</v>
      </c>
      <c r="I44" s="232"/>
      <c r="J44" s="236" t="s">
        <v>147</v>
      </c>
      <c r="K44" s="237"/>
      <c r="L44" s="238"/>
      <c r="M44" s="132"/>
      <c r="N44" s="132"/>
      <c r="O44" s="132"/>
      <c r="P44" s="133"/>
      <c r="Q44" s="134"/>
      <c r="R44" s="134"/>
      <c r="S44" s="134"/>
    </row>
    <row r="45" spans="1:19" s="107" customFormat="1" ht="25.5" customHeight="1">
      <c r="A45" s="131">
        <v>2</v>
      </c>
      <c r="B45" s="373" t="s">
        <v>123</v>
      </c>
      <c r="C45" s="373"/>
      <c r="D45" s="131">
        <v>5</v>
      </c>
      <c r="E45" s="136">
        <v>4</v>
      </c>
      <c r="F45" s="96">
        <v>100000</v>
      </c>
      <c r="G45" s="96">
        <f>D45*E45*F45</f>
        <v>2000000</v>
      </c>
      <c r="H45" s="232">
        <f t="shared" si="0"/>
        <v>20000</v>
      </c>
      <c r="I45" s="232"/>
      <c r="J45" s="236" t="s">
        <v>147</v>
      </c>
      <c r="K45" s="237"/>
      <c r="L45" s="238"/>
      <c r="M45" s="132"/>
      <c r="N45" s="132"/>
      <c r="O45" s="132"/>
      <c r="P45" s="133"/>
      <c r="Q45" s="134"/>
      <c r="R45" s="134"/>
      <c r="S45" s="134"/>
    </row>
    <row r="46" spans="1:19" s="107" customFormat="1" ht="24" customHeight="1">
      <c r="A46" s="131">
        <v>3</v>
      </c>
      <c r="B46" s="373" t="s">
        <v>124</v>
      </c>
      <c r="C46" s="373"/>
      <c r="D46" s="131">
        <v>5</v>
      </c>
      <c r="E46" s="136">
        <v>4</v>
      </c>
      <c r="F46" s="96">
        <v>100000</v>
      </c>
      <c r="G46" s="96">
        <f>D46*E46*F46</f>
        <v>2000000</v>
      </c>
      <c r="H46" s="232">
        <f t="shared" si="0"/>
        <v>20000</v>
      </c>
      <c r="I46" s="232"/>
      <c r="J46" s="236" t="s">
        <v>147</v>
      </c>
      <c r="K46" s="237"/>
      <c r="L46" s="238"/>
      <c r="M46" s="132"/>
      <c r="N46" s="132"/>
      <c r="O46" s="132"/>
      <c r="P46" s="133"/>
      <c r="Q46" s="134"/>
      <c r="R46" s="134"/>
      <c r="S46" s="134"/>
    </row>
    <row r="47" spans="1:19" s="107" customFormat="1" ht="19.5" customHeight="1">
      <c r="A47" s="131">
        <v>4</v>
      </c>
      <c r="B47" s="135" t="s">
        <v>150</v>
      </c>
      <c r="C47" s="135"/>
      <c r="D47" s="131">
        <v>5</v>
      </c>
      <c r="E47" s="136">
        <v>1</v>
      </c>
      <c r="F47" s="135">
        <v>2650000</v>
      </c>
      <c r="G47" s="96">
        <f>E47*F47</f>
        <v>2650000</v>
      </c>
      <c r="H47" s="232">
        <f t="shared" si="0"/>
        <v>26500</v>
      </c>
      <c r="I47" s="232"/>
      <c r="J47" s="236" t="s">
        <v>147</v>
      </c>
      <c r="K47" s="237"/>
      <c r="L47" s="238"/>
      <c r="M47" s="132"/>
      <c r="N47" s="132"/>
      <c r="O47" s="132"/>
      <c r="P47" s="133"/>
      <c r="Q47" s="134"/>
      <c r="R47" s="134"/>
      <c r="S47" s="134"/>
    </row>
    <row r="48" spans="1:19" s="107" customFormat="1" ht="19.5" customHeight="1">
      <c r="A48" s="131">
        <v>5</v>
      </c>
      <c r="B48" s="135" t="s">
        <v>151</v>
      </c>
      <c r="C48" s="135"/>
      <c r="D48" s="131">
        <v>5</v>
      </c>
      <c r="E48" s="136">
        <v>1</v>
      </c>
      <c r="F48" s="135">
        <v>2725000</v>
      </c>
      <c r="G48" s="96">
        <f>E48*F48</f>
        <v>2725000</v>
      </c>
      <c r="H48" s="232">
        <f t="shared" si="0"/>
        <v>27250</v>
      </c>
      <c r="I48" s="232"/>
      <c r="J48" s="236" t="s">
        <v>147</v>
      </c>
      <c r="K48" s="237"/>
      <c r="L48" s="238"/>
      <c r="M48" s="132"/>
      <c r="N48" s="132"/>
      <c r="O48" s="132"/>
      <c r="P48" s="133"/>
      <c r="Q48" s="134"/>
      <c r="R48" s="134"/>
      <c r="S48" s="134"/>
    </row>
    <row r="49" spans="1:19" s="107" customFormat="1" ht="18" customHeight="1">
      <c r="A49" s="131">
        <v>6</v>
      </c>
      <c r="B49" s="373" t="s">
        <v>45</v>
      </c>
      <c r="C49" s="373"/>
      <c r="D49" s="131">
        <v>5</v>
      </c>
      <c r="E49" s="136">
        <v>4</v>
      </c>
      <c r="F49" s="96">
        <v>150000</v>
      </c>
      <c r="G49" s="96">
        <f>D49*E49*F49</f>
        <v>3000000</v>
      </c>
      <c r="H49" s="232">
        <f t="shared" si="0"/>
        <v>30000</v>
      </c>
      <c r="I49" s="232"/>
      <c r="J49" s="236" t="s">
        <v>147</v>
      </c>
      <c r="K49" s="237"/>
      <c r="L49" s="238"/>
      <c r="M49" s="132"/>
      <c r="N49" s="132"/>
      <c r="O49" s="132"/>
      <c r="P49" s="133"/>
      <c r="Q49" s="134"/>
      <c r="R49" s="134"/>
      <c r="S49" s="134"/>
    </row>
    <row r="50" spans="1:19" s="11" customFormat="1" ht="12.75" customHeight="1">
      <c r="A50" s="348" t="s">
        <v>17</v>
      </c>
      <c r="B50" s="348"/>
      <c r="C50" s="348"/>
      <c r="D50" s="156"/>
      <c r="E50" s="35"/>
      <c r="F50" s="72"/>
      <c r="G50" s="72">
        <f>SUM(G44:G49)</f>
        <v>14375000</v>
      </c>
      <c r="H50" s="150">
        <f>SUM(H44:H49)</f>
        <v>143750</v>
      </c>
      <c r="I50" s="150"/>
      <c r="J50" s="214"/>
      <c r="K50" s="223"/>
      <c r="L50" s="206"/>
      <c r="M50" s="130"/>
      <c r="N50" s="130"/>
      <c r="O50" s="130"/>
      <c r="P50" s="138"/>
      <c r="Q50" s="139"/>
      <c r="R50" s="139"/>
      <c r="S50" s="139"/>
    </row>
    <row r="51" spans="1:7" ht="12.75">
      <c r="A51" s="46"/>
      <c r="B51" s="46"/>
      <c r="C51" s="46"/>
      <c r="D51" s="46"/>
      <c r="E51" s="16"/>
      <c r="F51" s="241"/>
      <c r="G51" s="242"/>
    </row>
    <row r="52" spans="1:11" ht="12.75">
      <c r="A52" s="243" t="s">
        <v>113</v>
      </c>
      <c r="B52" s="243"/>
      <c r="C52" s="243"/>
      <c r="D52" s="244"/>
      <c r="E52" s="244"/>
      <c r="F52" s="244"/>
      <c r="G52" s="244"/>
      <c r="H52" s="227" t="s">
        <v>109</v>
      </c>
      <c r="I52" s="227"/>
      <c r="J52" s="231" t="s">
        <v>110</v>
      </c>
      <c r="K52" s="216"/>
    </row>
    <row r="53" spans="1:11" ht="13.5" customHeight="1">
      <c r="A53" s="327" t="s">
        <v>0</v>
      </c>
      <c r="B53" s="327" t="s">
        <v>29</v>
      </c>
      <c r="C53" s="327"/>
      <c r="D53" s="327"/>
      <c r="E53" s="327" t="s">
        <v>30</v>
      </c>
      <c r="F53" s="351" t="s">
        <v>13</v>
      </c>
      <c r="G53" s="32" t="s">
        <v>6</v>
      </c>
      <c r="H53" s="158"/>
      <c r="I53" s="158"/>
      <c r="J53" s="265"/>
      <c r="K53" s="109"/>
    </row>
    <row r="54" spans="1:11" ht="12.75">
      <c r="A54" s="327"/>
      <c r="B54" s="327"/>
      <c r="C54" s="327"/>
      <c r="D54" s="327"/>
      <c r="E54" s="327"/>
      <c r="F54" s="351"/>
      <c r="G54" s="32" t="s">
        <v>7</v>
      </c>
      <c r="H54" s="158">
        <v>0</v>
      </c>
      <c r="I54" s="158"/>
      <c r="J54" s="265"/>
      <c r="K54" s="109"/>
    </row>
    <row r="55" spans="1:11" ht="13.5" customHeight="1">
      <c r="A55" s="30">
        <v>1</v>
      </c>
      <c r="B55" s="342" t="s">
        <v>152</v>
      </c>
      <c r="C55" s="342"/>
      <c r="D55" s="342"/>
      <c r="E55" s="30">
        <v>0.05</v>
      </c>
      <c r="F55" s="34">
        <v>72500000</v>
      </c>
      <c r="G55" s="34">
        <f>F55*E55</f>
        <v>3625000</v>
      </c>
      <c r="H55" s="158">
        <f>10/11*(G55*1.5%)</f>
        <v>49431.818181818184</v>
      </c>
      <c r="I55" s="158"/>
      <c r="J55" s="265" t="s">
        <v>161</v>
      </c>
      <c r="K55" s="109"/>
    </row>
    <row r="56" spans="1:11" ht="14.25" customHeight="1">
      <c r="A56" s="32">
        <v>2</v>
      </c>
      <c r="B56" s="340" t="s">
        <v>114</v>
      </c>
      <c r="C56" s="340"/>
      <c r="D56" s="340"/>
      <c r="E56" s="32" t="s">
        <v>121</v>
      </c>
      <c r="F56" s="34">
        <v>500000</v>
      </c>
      <c r="G56" s="34">
        <f>F56*4</f>
        <v>2000000</v>
      </c>
      <c r="H56" s="158">
        <f aca="true" t="shared" si="1" ref="H56:H62">10/11*(G56*1.5%)</f>
        <v>27272.727272727272</v>
      </c>
      <c r="I56" s="158"/>
      <c r="J56" s="265" t="s">
        <v>161</v>
      </c>
      <c r="K56" s="109"/>
    </row>
    <row r="57" spans="1:11" ht="12.75">
      <c r="A57" s="30">
        <v>3</v>
      </c>
      <c r="B57" s="340" t="s">
        <v>34</v>
      </c>
      <c r="C57" s="340"/>
      <c r="D57" s="340"/>
      <c r="E57" s="32" t="s">
        <v>39</v>
      </c>
      <c r="F57" s="34">
        <v>175</v>
      </c>
      <c r="G57" s="34">
        <f>F57*12*400</f>
        <v>840000</v>
      </c>
      <c r="H57" s="158">
        <f t="shared" si="1"/>
        <v>11454.545454545454</v>
      </c>
      <c r="I57" s="158"/>
      <c r="J57" s="265" t="s">
        <v>161</v>
      </c>
      <c r="K57" s="109"/>
    </row>
    <row r="58" spans="1:19" s="10" customFormat="1" ht="12.75">
      <c r="A58" s="32">
        <v>4</v>
      </c>
      <c r="B58" s="340" t="s">
        <v>35</v>
      </c>
      <c r="C58" s="340"/>
      <c r="D58" s="340"/>
      <c r="E58" s="32">
        <v>20</v>
      </c>
      <c r="F58" s="34">
        <v>50000</v>
      </c>
      <c r="G58" s="34">
        <f>E58*F58</f>
        <v>1000000</v>
      </c>
      <c r="H58" s="158">
        <f t="shared" si="1"/>
        <v>13636.363636363636</v>
      </c>
      <c r="I58" s="150"/>
      <c r="J58" s="265" t="s">
        <v>161</v>
      </c>
      <c r="K58" s="223"/>
      <c r="L58" s="206"/>
      <c r="M58" s="115"/>
      <c r="N58" s="115"/>
      <c r="O58" s="115"/>
      <c r="P58" s="47"/>
      <c r="Q58" s="116"/>
      <c r="R58" s="116"/>
      <c r="S58" s="116"/>
    </row>
    <row r="59" spans="1:10" ht="12.75" customHeight="1">
      <c r="A59" s="30">
        <v>5</v>
      </c>
      <c r="B59" s="373" t="s">
        <v>115</v>
      </c>
      <c r="C59" s="373"/>
      <c r="D59" s="373"/>
      <c r="E59" s="32">
        <v>1</v>
      </c>
      <c r="F59" s="34">
        <v>1000000</v>
      </c>
      <c r="G59" s="34">
        <f>E59*F59</f>
        <v>1000000</v>
      </c>
      <c r="H59" s="158">
        <f t="shared" si="1"/>
        <v>13636.363636363636</v>
      </c>
      <c r="I59" s="158"/>
      <c r="J59" s="265" t="s">
        <v>161</v>
      </c>
    </row>
    <row r="60" spans="1:10" ht="12.75" customHeight="1">
      <c r="A60" s="30">
        <v>6</v>
      </c>
      <c r="B60" s="373" t="s">
        <v>118</v>
      </c>
      <c r="C60" s="373"/>
      <c r="D60" s="373"/>
      <c r="E60" s="32">
        <v>1</v>
      </c>
      <c r="F60" s="34">
        <v>1500000</v>
      </c>
      <c r="G60" s="34">
        <f>E60*F60</f>
        <v>1500000</v>
      </c>
      <c r="H60" s="158">
        <f t="shared" si="1"/>
        <v>20454.545454545452</v>
      </c>
      <c r="I60" s="158"/>
      <c r="J60" s="265" t="s">
        <v>161</v>
      </c>
    </row>
    <row r="61" spans="1:10" ht="12.75" customHeight="1">
      <c r="A61" s="32">
        <v>7</v>
      </c>
      <c r="B61" s="340" t="s">
        <v>116</v>
      </c>
      <c r="C61" s="340"/>
      <c r="D61" s="340"/>
      <c r="E61" s="32">
        <v>1</v>
      </c>
      <c r="F61" s="34">
        <v>1250000</v>
      </c>
      <c r="G61" s="34">
        <f>E61*F61</f>
        <v>1250000</v>
      </c>
      <c r="H61" s="158">
        <f t="shared" si="1"/>
        <v>17045.454545454544</v>
      </c>
      <c r="I61" s="158"/>
      <c r="J61" s="265" t="s">
        <v>161</v>
      </c>
    </row>
    <row r="62" spans="1:10" ht="12.75" customHeight="1">
      <c r="A62" s="30">
        <v>8</v>
      </c>
      <c r="B62" s="373" t="s">
        <v>117</v>
      </c>
      <c r="C62" s="373"/>
      <c r="D62" s="373"/>
      <c r="E62" s="32">
        <v>1</v>
      </c>
      <c r="F62" s="34">
        <v>2380000</v>
      </c>
      <c r="G62" s="34">
        <f>E62*F62</f>
        <v>2380000</v>
      </c>
      <c r="H62" s="158">
        <f t="shared" si="1"/>
        <v>32454.545454545452</v>
      </c>
      <c r="I62" s="158"/>
      <c r="J62" s="265" t="s">
        <v>137</v>
      </c>
    </row>
    <row r="63" spans="1:19" s="10" customFormat="1" ht="13.5" customHeight="1">
      <c r="A63" s="375" t="s">
        <v>17</v>
      </c>
      <c r="B63" s="375"/>
      <c r="C63" s="375"/>
      <c r="D63" s="375"/>
      <c r="E63" s="375"/>
      <c r="F63" s="375"/>
      <c r="G63" s="150">
        <f>SUM(G55:G62)</f>
        <v>13595000</v>
      </c>
      <c r="H63" s="150">
        <f>SUM(H55:H62)</f>
        <v>185386.36363636362</v>
      </c>
      <c r="I63" s="150">
        <f>SUM(I55:I62)</f>
        <v>0</v>
      </c>
      <c r="J63" s="214"/>
      <c r="K63" s="117"/>
      <c r="L63" s="241"/>
      <c r="M63" s="16"/>
      <c r="N63" s="16"/>
      <c r="O63" s="115"/>
      <c r="P63" s="118"/>
      <c r="Q63" s="119"/>
      <c r="R63" s="16"/>
      <c r="S63" s="16"/>
    </row>
    <row r="64" spans="1:19" s="11" customFormat="1" ht="13.5" customHeight="1">
      <c r="A64" s="245" t="s">
        <v>136</v>
      </c>
      <c r="B64" s="245"/>
      <c r="C64" s="245"/>
      <c r="D64" s="226"/>
      <c r="E64" s="226"/>
      <c r="F64" s="226"/>
      <c r="G64" s="226">
        <f>G63+G50+G40+G31+G25+G19+G12</f>
        <v>72500000</v>
      </c>
      <c r="H64" s="150">
        <f>H63+H50+H40+H31+H25+H19+H12</f>
        <v>4248818.181818182</v>
      </c>
      <c r="I64" s="226">
        <f>I63+I50+I40+I31+I25+I19+I12</f>
        <v>0</v>
      </c>
      <c r="J64" s="214"/>
      <c r="K64" s="117"/>
      <c r="L64" s="241"/>
      <c r="M64" s="16"/>
      <c r="N64" s="16"/>
      <c r="O64" s="130"/>
      <c r="P64" s="118"/>
      <c r="Q64" s="119"/>
      <c r="R64" s="16"/>
      <c r="S64" s="16"/>
    </row>
    <row r="65" spans="1:19" ht="12.75">
      <c r="A65" s="370" t="s">
        <v>126</v>
      </c>
      <c r="B65" s="370"/>
      <c r="C65" s="370"/>
      <c r="D65" s="370"/>
      <c r="E65" s="370"/>
      <c r="F65" s="370"/>
      <c r="G65" s="370"/>
      <c r="K65" s="123"/>
      <c r="L65" s="242"/>
      <c r="M65" s="120"/>
      <c r="N65" s="120"/>
      <c r="P65" s="121"/>
      <c r="Q65" s="122"/>
      <c r="R65" s="120"/>
      <c r="S65" s="120"/>
    </row>
    <row r="66" spans="1:19" ht="12.75">
      <c r="A66" s="370" t="s">
        <v>127</v>
      </c>
      <c r="B66" s="370"/>
      <c r="C66" s="370"/>
      <c r="D66" s="370"/>
      <c r="E66" s="370"/>
      <c r="F66" s="370"/>
      <c r="G66" s="370"/>
      <c r="K66" s="123"/>
      <c r="L66" s="242"/>
      <c r="M66" s="120"/>
      <c r="N66" s="120"/>
      <c r="P66" s="121"/>
      <c r="Q66" s="122"/>
      <c r="R66" s="120"/>
      <c r="S66" s="120"/>
    </row>
    <row r="67" spans="11:19" ht="12.75">
      <c r="K67" s="123"/>
      <c r="L67" s="242"/>
      <c r="M67" s="120"/>
      <c r="N67" s="120"/>
      <c r="P67" s="121"/>
      <c r="Q67" s="122"/>
      <c r="R67" s="120"/>
      <c r="S67" s="120"/>
    </row>
    <row r="68" spans="1:19" s="82" customFormat="1" ht="12.75">
      <c r="A68" s="246" t="s">
        <v>0</v>
      </c>
      <c r="B68" s="246" t="s">
        <v>80</v>
      </c>
      <c r="C68" s="246"/>
      <c r="D68" s="247" t="s">
        <v>44</v>
      </c>
      <c r="E68" s="247" t="s">
        <v>41</v>
      </c>
      <c r="F68" s="247" t="s">
        <v>91</v>
      </c>
      <c r="G68" s="248" t="s">
        <v>6</v>
      </c>
      <c r="H68" s="249" t="s">
        <v>98</v>
      </c>
      <c r="I68" s="249"/>
      <c r="J68" s="273" t="s">
        <v>98</v>
      </c>
      <c r="K68" s="117"/>
      <c r="L68" s="251"/>
      <c r="M68" s="120"/>
      <c r="N68" s="120"/>
      <c r="O68" s="124"/>
      <c r="P68" s="121"/>
      <c r="Q68" s="122"/>
      <c r="R68" s="120"/>
      <c r="S68" s="120"/>
    </row>
    <row r="69" spans="1:19" s="82" customFormat="1" ht="12.75">
      <c r="A69" s="246"/>
      <c r="B69" s="246"/>
      <c r="C69" s="246"/>
      <c r="D69" s="247"/>
      <c r="E69" s="247"/>
      <c r="F69" s="247"/>
      <c r="G69" s="248"/>
      <c r="H69" s="249" t="s">
        <v>140</v>
      </c>
      <c r="I69" s="249"/>
      <c r="J69" s="273" t="s">
        <v>139</v>
      </c>
      <c r="K69" s="117"/>
      <c r="L69" s="251"/>
      <c r="M69" s="120"/>
      <c r="N69" s="120"/>
      <c r="O69" s="124"/>
      <c r="P69" s="121"/>
      <c r="Q69" s="122"/>
      <c r="R69" s="120"/>
      <c r="S69" s="120"/>
    </row>
    <row r="70" spans="1:19" s="82" customFormat="1" ht="12.75">
      <c r="A70" s="252">
        <v>1</v>
      </c>
      <c r="B70" s="253" t="s">
        <v>10</v>
      </c>
      <c r="C70" s="253"/>
      <c r="D70" s="71">
        <f>'THN 1'!K38</f>
        <v>20800000</v>
      </c>
      <c r="E70" s="71">
        <f>'THN 2'!K37</f>
        <v>15600000</v>
      </c>
      <c r="F70" s="71">
        <f>G12</f>
        <v>15680000</v>
      </c>
      <c r="G70" s="226">
        <f>SUM(D70:F70)</f>
        <v>52080000</v>
      </c>
      <c r="H70" s="254">
        <f>G70/G78*100</f>
        <v>19.893428063943162</v>
      </c>
      <c r="I70" s="158"/>
      <c r="J70" s="281">
        <v>30</v>
      </c>
      <c r="K70" s="123"/>
      <c r="L70" s="242"/>
      <c r="M70" s="124"/>
      <c r="N70" s="124"/>
      <c r="O70" s="124"/>
      <c r="P70" s="125"/>
      <c r="Q70" s="126"/>
      <c r="R70" s="126"/>
      <c r="S70" s="126"/>
    </row>
    <row r="71" spans="1:19" s="82" customFormat="1" ht="13.5" customHeight="1">
      <c r="A71" s="252">
        <v>2</v>
      </c>
      <c r="B71" s="253" t="s">
        <v>128</v>
      </c>
      <c r="C71" s="253"/>
      <c r="D71" s="71">
        <f>'THN 1'!G13</f>
        <v>22400000</v>
      </c>
      <c r="E71" s="71">
        <f>'THN 2'!G10</f>
        <v>24050000</v>
      </c>
      <c r="F71" s="71">
        <f>G19</f>
        <v>12950000</v>
      </c>
      <c r="G71" s="226">
        <f aca="true" t="shared" si="2" ref="G71:G76">SUM(D71:F71)</f>
        <v>59400000</v>
      </c>
      <c r="H71" s="254">
        <f>G71/G78*100</f>
        <v>22.68950896693978</v>
      </c>
      <c r="I71" s="158"/>
      <c r="J71" s="281" t="s">
        <v>162</v>
      </c>
      <c r="K71" s="123"/>
      <c r="L71" s="242"/>
      <c r="M71" s="120"/>
      <c r="N71" s="120"/>
      <c r="O71" s="124"/>
      <c r="P71" s="121"/>
      <c r="Q71" s="122"/>
      <c r="R71" s="120"/>
      <c r="S71" s="120"/>
    </row>
    <row r="72" spans="1:19" s="82" customFormat="1" ht="13.5" customHeight="1">
      <c r="A72" s="252"/>
      <c r="B72" s="253" t="s">
        <v>129</v>
      </c>
      <c r="C72" s="253"/>
      <c r="D72" s="71">
        <f>'THN 1'!G19</f>
        <v>11400000</v>
      </c>
      <c r="E72" s="71">
        <f>'THN 2'!G16</f>
        <v>8600000</v>
      </c>
      <c r="F72" s="71">
        <f>G25</f>
        <v>4800000</v>
      </c>
      <c r="G72" s="226">
        <f t="shared" si="2"/>
        <v>24800000</v>
      </c>
      <c r="H72" s="254">
        <f>G72/G78*100</f>
        <v>9.473060982830077</v>
      </c>
      <c r="I72" s="158"/>
      <c r="J72" s="281"/>
      <c r="K72" s="123"/>
      <c r="L72" s="242"/>
      <c r="M72" s="120"/>
      <c r="N72" s="120"/>
      <c r="O72" s="124"/>
      <c r="P72" s="121"/>
      <c r="Q72" s="122"/>
      <c r="R72" s="120"/>
      <c r="S72" s="120"/>
    </row>
    <row r="73" spans="1:19" s="82" customFormat="1" ht="13.5" customHeight="1">
      <c r="A73" s="252"/>
      <c r="B73" s="253" t="s">
        <v>130</v>
      </c>
      <c r="C73" s="253"/>
      <c r="D73" s="71">
        <f>'THN 1'!G63</f>
        <v>8215000</v>
      </c>
      <c r="E73" s="71">
        <v>0</v>
      </c>
      <c r="F73" s="71">
        <v>0</v>
      </c>
      <c r="G73" s="226">
        <f t="shared" si="2"/>
        <v>8215000</v>
      </c>
      <c r="H73" s="254">
        <f>G73/G78*100</f>
        <v>3.137951450562463</v>
      </c>
      <c r="I73" s="158"/>
      <c r="J73" s="281"/>
      <c r="K73" s="123"/>
      <c r="L73" s="242"/>
      <c r="M73" s="120"/>
      <c r="N73" s="120"/>
      <c r="O73" s="124"/>
      <c r="P73" s="121"/>
      <c r="Q73" s="122"/>
      <c r="R73" s="120"/>
      <c r="S73" s="120"/>
    </row>
    <row r="74" spans="1:19" s="82" customFormat="1" ht="12.75">
      <c r="A74" s="252">
        <v>3</v>
      </c>
      <c r="B74" s="253" t="s">
        <v>40</v>
      </c>
      <c r="C74" s="253"/>
      <c r="D74" s="71">
        <f>'THN 1'!K29</f>
        <v>18400000</v>
      </c>
      <c r="E74" s="71">
        <f>'THN 2'!K28</f>
        <v>25800000</v>
      </c>
      <c r="F74" s="71">
        <f>G40</f>
        <v>11100000</v>
      </c>
      <c r="G74" s="226">
        <f t="shared" si="2"/>
        <v>55300000</v>
      </c>
      <c r="H74" s="254">
        <f>G74/G78*100</f>
        <v>21.123398078649323</v>
      </c>
      <c r="I74" s="158"/>
      <c r="J74" s="281">
        <v>25</v>
      </c>
      <c r="K74" s="123"/>
      <c r="L74" s="242"/>
      <c r="M74" s="124"/>
      <c r="N74" s="124"/>
      <c r="O74" s="124"/>
      <c r="P74" s="125"/>
      <c r="Q74" s="126"/>
      <c r="R74" s="126"/>
      <c r="S74" s="126"/>
    </row>
    <row r="75" spans="1:19" s="73" customFormat="1" ht="12.75">
      <c r="A75" s="252">
        <v>4</v>
      </c>
      <c r="B75" s="253" t="s">
        <v>131</v>
      </c>
      <c r="C75" s="253"/>
      <c r="D75" s="71">
        <f>'THN 1'!K46</f>
        <v>5500000</v>
      </c>
      <c r="E75" s="71">
        <f>'THN 2'!K45</f>
        <v>5250000</v>
      </c>
      <c r="F75" s="71">
        <f>G50</f>
        <v>14375000</v>
      </c>
      <c r="G75" s="226">
        <f t="shared" si="2"/>
        <v>25125000</v>
      </c>
      <c r="H75" s="254">
        <f>G75/G78*100</f>
        <v>9.597203919097003</v>
      </c>
      <c r="I75" s="158"/>
      <c r="J75" s="281">
        <v>15</v>
      </c>
      <c r="K75" s="123"/>
      <c r="L75" s="242"/>
      <c r="M75" s="127"/>
      <c r="N75" s="127"/>
      <c r="O75" s="127"/>
      <c r="P75" s="128"/>
      <c r="Q75" s="129"/>
      <c r="R75" s="129"/>
      <c r="S75" s="129"/>
    </row>
    <row r="76" spans="1:19" s="82" customFormat="1" ht="14.25" customHeight="1">
      <c r="A76" s="252"/>
      <c r="B76" s="253" t="s">
        <v>132</v>
      </c>
      <c r="C76" s="253"/>
      <c r="D76" s="71">
        <f>'THN 1'!K52</f>
        <v>11460000</v>
      </c>
      <c r="E76" s="71">
        <f>'THN 2'!K51</f>
        <v>11820000</v>
      </c>
      <c r="F76" s="71">
        <f>G63</f>
        <v>13595000</v>
      </c>
      <c r="G76" s="226">
        <f t="shared" si="2"/>
        <v>36875000</v>
      </c>
      <c r="H76" s="254">
        <f>G76/G78*100</f>
        <v>14.08544853797819</v>
      </c>
      <c r="I76" s="158"/>
      <c r="J76" s="281"/>
      <c r="K76" s="123"/>
      <c r="L76" s="242"/>
      <c r="M76" s="124"/>
      <c r="N76" s="124"/>
      <c r="O76" s="124"/>
      <c r="P76" s="125"/>
      <c r="Q76" s="126"/>
      <c r="R76" s="126"/>
      <c r="S76" s="126"/>
    </row>
    <row r="77" spans="1:12" ht="12.75">
      <c r="A77" s="252">
        <v>5</v>
      </c>
      <c r="B77" s="253" t="s">
        <v>133</v>
      </c>
      <c r="C77" s="253"/>
      <c r="D77" s="71">
        <v>0</v>
      </c>
      <c r="E77" s="71">
        <v>0</v>
      </c>
      <c r="F77" s="71">
        <v>0</v>
      </c>
      <c r="G77" s="226">
        <v>0</v>
      </c>
      <c r="H77" s="150">
        <v>0</v>
      </c>
      <c r="I77" s="158"/>
      <c r="J77" s="281">
        <v>0</v>
      </c>
      <c r="K77" s="123"/>
      <c r="L77" s="242"/>
    </row>
    <row r="78" spans="1:19" s="11" customFormat="1" ht="12.75">
      <c r="A78" s="255"/>
      <c r="B78" s="255"/>
      <c r="C78" s="255"/>
      <c r="D78" s="72">
        <f>SUM(D70:D77)</f>
        <v>98175000</v>
      </c>
      <c r="E78" s="72">
        <f>SUM(E70:E77)</f>
        <v>91120000</v>
      </c>
      <c r="F78" s="72">
        <f>SUM(F70:F77)</f>
        <v>72500000</v>
      </c>
      <c r="G78" s="226">
        <f>SUM(G70:G77)</f>
        <v>261795000</v>
      </c>
      <c r="H78" s="150">
        <f>SUM(H70:H77)</f>
        <v>100</v>
      </c>
      <c r="I78" s="150"/>
      <c r="J78" s="282"/>
      <c r="K78" s="137"/>
      <c r="L78" s="16"/>
      <c r="M78" s="130"/>
      <c r="N78" s="130"/>
      <c r="O78" s="130"/>
      <c r="P78" s="138"/>
      <c r="Q78" s="139"/>
      <c r="R78" s="139"/>
      <c r="S78" s="139"/>
    </row>
    <row r="79" spans="1:19" s="278" customFormat="1" ht="12.75">
      <c r="A79" s="274"/>
      <c r="B79" s="274"/>
      <c r="C79" s="274"/>
      <c r="D79" s="198"/>
      <c r="E79" s="198"/>
      <c r="F79" s="198"/>
      <c r="G79" s="198"/>
      <c r="H79" s="198"/>
      <c r="I79" s="198"/>
      <c r="J79" s="198"/>
      <c r="K79" s="275"/>
      <c r="L79" s="276"/>
      <c r="M79" s="110"/>
      <c r="N79" s="110"/>
      <c r="O79" s="110"/>
      <c r="P79" s="110"/>
      <c r="Q79" s="277"/>
      <c r="R79" s="277"/>
      <c r="S79" s="277"/>
    </row>
    <row r="80" spans="1:19" s="280" customFormat="1" ht="12.75">
      <c r="A80" s="274"/>
      <c r="B80" s="274"/>
      <c r="C80" s="274"/>
      <c r="D80" s="198"/>
      <c r="E80" s="198"/>
      <c r="F80" s="198"/>
      <c r="G80" s="198"/>
      <c r="H80" s="198"/>
      <c r="I80" s="198"/>
      <c r="J80" s="198"/>
      <c r="K80" s="199"/>
      <c r="L80" s="276"/>
      <c r="M80" s="115"/>
      <c r="N80" s="115"/>
      <c r="O80" s="115"/>
      <c r="P80" s="115"/>
      <c r="Q80" s="279"/>
      <c r="R80" s="279"/>
      <c r="S80" s="279"/>
    </row>
    <row r="81" spans="1:16" s="116" customFormat="1" ht="12.75">
      <c r="A81" s="266" t="s">
        <v>155</v>
      </c>
      <c r="B81" s="257"/>
      <c r="C81" s="257"/>
      <c r="D81" s="258"/>
      <c r="E81" s="258"/>
      <c r="F81" s="258"/>
      <c r="G81" s="258"/>
      <c r="H81" s="258"/>
      <c r="I81" s="259"/>
      <c r="J81" s="271" t="s">
        <v>153</v>
      </c>
      <c r="K81" s="223"/>
      <c r="L81" s="206"/>
      <c r="M81" s="115"/>
      <c r="N81" s="115"/>
      <c r="O81" s="115"/>
      <c r="P81" s="47"/>
    </row>
    <row r="82" spans="1:16" s="129" customFormat="1" ht="12.75">
      <c r="A82" s="266" t="s">
        <v>156</v>
      </c>
      <c r="B82" s="262"/>
      <c r="C82" s="262"/>
      <c r="D82" s="260"/>
      <c r="E82" s="260"/>
      <c r="F82" s="260"/>
      <c r="G82" s="260"/>
      <c r="H82" s="261"/>
      <c r="I82" s="263"/>
      <c r="J82" s="272" t="s">
        <v>154</v>
      </c>
      <c r="K82" s="199"/>
      <c r="L82" s="160"/>
      <c r="M82" s="127"/>
      <c r="N82" s="127"/>
      <c r="O82" s="127"/>
      <c r="P82" s="128"/>
    </row>
    <row r="83" spans="1:16" s="129" customFormat="1" ht="24.75" customHeight="1">
      <c r="A83" s="266" t="s">
        <v>157</v>
      </c>
      <c r="B83" s="262"/>
      <c r="C83" s="262"/>
      <c r="D83" s="260"/>
      <c r="E83" s="260"/>
      <c r="F83" s="260"/>
      <c r="G83" s="260"/>
      <c r="H83" s="261"/>
      <c r="I83" s="263"/>
      <c r="J83" s="272"/>
      <c r="K83" s="199"/>
      <c r="L83" s="160"/>
      <c r="M83" s="127"/>
      <c r="N83" s="127"/>
      <c r="O83" s="127"/>
      <c r="P83" s="128"/>
    </row>
    <row r="84" spans="1:16" s="129" customFormat="1" ht="12.75">
      <c r="A84" s="267"/>
      <c r="B84" s="262"/>
      <c r="C84" s="262"/>
      <c r="D84" s="260"/>
      <c r="E84" s="260"/>
      <c r="F84" s="260"/>
      <c r="G84" s="260"/>
      <c r="H84" s="261"/>
      <c r="I84" s="263"/>
      <c r="J84" s="272"/>
      <c r="K84" s="199"/>
      <c r="L84" s="160"/>
      <c r="M84" s="127"/>
      <c r="N84" s="127"/>
      <c r="O84" s="127"/>
      <c r="P84" s="128"/>
    </row>
    <row r="85" spans="1:16" s="116" customFormat="1" ht="12.75">
      <c r="A85" s="268" t="s">
        <v>158</v>
      </c>
      <c r="B85" s="257"/>
      <c r="C85" s="257"/>
      <c r="D85" s="269"/>
      <c r="E85" s="269"/>
      <c r="F85" s="269"/>
      <c r="G85" s="269"/>
      <c r="H85" s="270"/>
      <c r="I85" s="259"/>
      <c r="J85" s="271" t="s">
        <v>159</v>
      </c>
      <c r="K85" s="223"/>
      <c r="L85" s="206"/>
      <c r="M85" s="115"/>
      <c r="N85" s="115"/>
      <c r="O85" s="115"/>
      <c r="P85" s="47"/>
    </row>
    <row r="86" spans="1:16" s="111" customFormat="1" ht="12.75">
      <c r="A86" s="262"/>
      <c r="B86" s="262"/>
      <c r="C86" s="262"/>
      <c r="D86" s="260"/>
      <c r="E86" s="260"/>
      <c r="F86" s="260"/>
      <c r="G86" s="260"/>
      <c r="H86" s="261"/>
      <c r="I86" s="263"/>
      <c r="J86" s="160"/>
      <c r="K86" s="223"/>
      <c r="L86" s="120"/>
      <c r="M86" s="120"/>
      <c r="N86" s="110"/>
      <c r="O86" s="110"/>
      <c r="P86" s="48"/>
    </row>
    <row r="87" spans="1:19" s="111" customFormat="1" ht="12.75">
      <c r="A87" s="262"/>
      <c r="B87" s="262"/>
      <c r="C87" s="262"/>
      <c r="D87" s="260"/>
      <c r="E87" s="260"/>
      <c r="F87" s="260"/>
      <c r="G87" s="260"/>
      <c r="H87" s="261"/>
      <c r="I87" s="263"/>
      <c r="J87" s="160"/>
      <c r="K87" s="223"/>
      <c r="L87" s="120"/>
      <c r="M87" s="120"/>
      <c r="N87" s="110"/>
      <c r="O87" s="110"/>
      <c r="P87" s="48"/>
      <c r="Q87" s="48"/>
      <c r="R87" s="48"/>
      <c r="S87" s="48"/>
    </row>
    <row r="88" spans="1:19" s="111" customFormat="1" ht="12.75">
      <c r="A88" s="262"/>
      <c r="B88" s="262"/>
      <c r="C88" s="262"/>
      <c r="D88" s="260"/>
      <c r="E88" s="260"/>
      <c r="F88" s="260"/>
      <c r="G88" s="260"/>
      <c r="H88" s="261"/>
      <c r="I88" s="263"/>
      <c r="J88" s="160"/>
      <c r="K88" s="223"/>
      <c r="L88" s="120"/>
      <c r="M88" s="120"/>
      <c r="N88" s="110"/>
      <c r="O88" s="110"/>
      <c r="P88" s="48"/>
      <c r="Q88" s="48"/>
      <c r="R88" s="48"/>
      <c r="S88" s="48"/>
    </row>
    <row r="89" spans="1:19" s="111" customFormat="1" ht="12.75">
      <c r="A89" s="262"/>
      <c r="B89" s="262"/>
      <c r="C89" s="262"/>
      <c r="D89" s="262"/>
      <c r="E89" s="262"/>
      <c r="F89" s="262"/>
      <c r="G89" s="260"/>
      <c r="H89" s="262"/>
      <c r="I89" s="263"/>
      <c r="J89" s="160"/>
      <c r="K89" s="123"/>
      <c r="L89" s="120"/>
      <c r="M89" s="120"/>
      <c r="N89" s="110"/>
      <c r="O89" s="110"/>
      <c r="P89" s="48"/>
      <c r="Q89" s="48"/>
      <c r="R89" s="48"/>
      <c r="S89" s="48"/>
    </row>
    <row r="90" spans="1:19" s="111" customFormat="1" ht="12.75">
      <c r="A90" s="262"/>
      <c r="B90" s="262"/>
      <c r="C90" s="262"/>
      <c r="D90" s="260"/>
      <c r="E90" s="260"/>
      <c r="F90" s="260"/>
      <c r="G90" s="260"/>
      <c r="H90" s="264"/>
      <c r="I90" s="263"/>
      <c r="J90" s="160"/>
      <c r="K90" s="123"/>
      <c r="L90" s="120"/>
      <c r="M90" s="120"/>
      <c r="N90" s="110"/>
      <c r="O90" s="110"/>
      <c r="P90" s="48"/>
      <c r="Q90" s="48"/>
      <c r="R90" s="48"/>
      <c r="S90" s="48"/>
    </row>
    <row r="91" spans="1:19" s="111" customFormat="1" ht="12.75">
      <c r="A91" s="262"/>
      <c r="B91" s="262"/>
      <c r="C91" s="262"/>
      <c r="D91" s="242"/>
      <c r="E91" s="242"/>
      <c r="F91" s="242"/>
      <c r="G91" s="242"/>
      <c r="H91" s="263"/>
      <c r="I91" s="263"/>
      <c r="J91" s="160"/>
      <c r="K91" s="123"/>
      <c r="L91" s="120"/>
      <c r="M91" s="120"/>
      <c r="N91" s="110"/>
      <c r="O91" s="110"/>
      <c r="P91" s="48"/>
      <c r="Q91" s="48"/>
      <c r="R91" s="48"/>
      <c r="S91" s="48"/>
    </row>
    <row r="92" spans="1:19" s="111" customFormat="1" ht="12.75">
      <c r="A92" s="262"/>
      <c r="B92" s="262"/>
      <c r="C92" s="262"/>
      <c r="D92" s="242"/>
      <c r="E92" s="242"/>
      <c r="F92" s="242"/>
      <c r="G92" s="242"/>
      <c r="H92" s="263"/>
      <c r="I92" s="263"/>
      <c r="J92" s="160"/>
      <c r="K92" s="123"/>
      <c r="L92" s="120"/>
      <c r="M92" s="120"/>
      <c r="N92" s="110"/>
      <c r="O92" s="110"/>
      <c r="P92" s="48"/>
      <c r="Q92" s="48"/>
      <c r="R92" s="48"/>
      <c r="S92" s="48"/>
    </row>
    <row r="93" spans="1:19" s="116" customFormat="1" ht="12.75">
      <c r="A93" s="257"/>
      <c r="B93" s="257"/>
      <c r="C93" s="257"/>
      <c r="D93" s="257"/>
      <c r="E93" s="257"/>
      <c r="F93" s="241"/>
      <c r="G93" s="241"/>
      <c r="H93" s="259"/>
      <c r="I93" s="259"/>
      <c r="J93" s="206"/>
      <c r="K93" s="199"/>
      <c r="L93" s="160"/>
      <c r="M93" s="127"/>
      <c r="N93" s="115"/>
      <c r="O93" s="115"/>
      <c r="P93" s="47"/>
      <c r="Q93" s="47"/>
      <c r="R93" s="47"/>
      <c r="S93" s="47"/>
    </row>
    <row r="94" ht="12.75">
      <c r="M94" s="130"/>
    </row>
  </sheetData>
  <sheetProtection/>
  <mergeCells count="47">
    <mergeCell ref="A66:G66"/>
    <mergeCell ref="C4:F4"/>
    <mergeCell ref="B59:D59"/>
    <mergeCell ref="B60:D60"/>
    <mergeCell ref="B61:D61"/>
    <mergeCell ref="B62:D62"/>
    <mergeCell ref="A63:F63"/>
    <mergeCell ref="A65:G65"/>
    <mergeCell ref="E53:E54"/>
    <mergeCell ref="F53:F54"/>
    <mergeCell ref="B55:D55"/>
    <mergeCell ref="B56:D56"/>
    <mergeCell ref="B57:D57"/>
    <mergeCell ref="B58:D58"/>
    <mergeCell ref="B45:C45"/>
    <mergeCell ref="B46:C46"/>
    <mergeCell ref="B49:C49"/>
    <mergeCell ref="A50:C50"/>
    <mergeCell ref="A53:A54"/>
    <mergeCell ref="B53:D54"/>
    <mergeCell ref="B37:D37"/>
    <mergeCell ref="B38:D38"/>
    <mergeCell ref="B39:D39"/>
    <mergeCell ref="A40:F40"/>
    <mergeCell ref="B43:C43"/>
    <mergeCell ref="B44:C44"/>
    <mergeCell ref="A25:F25"/>
    <mergeCell ref="A31:F31"/>
    <mergeCell ref="A34:A35"/>
    <mergeCell ref="E34:E35"/>
    <mergeCell ref="F34:F35"/>
    <mergeCell ref="B36:D36"/>
    <mergeCell ref="A12:F12"/>
    <mergeCell ref="B15:D15"/>
    <mergeCell ref="B16:D16"/>
    <mergeCell ref="B17:D17"/>
    <mergeCell ref="B18:D18"/>
    <mergeCell ref="A19:D19"/>
    <mergeCell ref="A1:K1"/>
    <mergeCell ref="A2:K2"/>
    <mergeCell ref="A3:H3"/>
    <mergeCell ref="A6:A7"/>
    <mergeCell ref="B6:B7"/>
    <mergeCell ref="C6:C7"/>
    <mergeCell ref="D6:D7"/>
    <mergeCell ref="E6:E7"/>
    <mergeCell ref="F6:F7"/>
  </mergeCells>
  <printOptions/>
  <pageMargins left="0.3" right="0.2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5"/>
  <sheetViews>
    <sheetView zoomScalePageLayoutView="0" workbookViewId="0" topLeftCell="A61">
      <selection activeCell="A1" sqref="A1:O85"/>
    </sheetView>
  </sheetViews>
  <sheetFormatPr defaultColWidth="9.140625" defaultRowHeight="12.75"/>
  <cols>
    <col min="1" max="1" width="4.7109375" style="193" customWidth="1"/>
    <col min="2" max="2" width="16.421875" style="193" customWidth="1"/>
    <col min="3" max="3" width="15.57421875" style="193" customWidth="1"/>
    <col min="4" max="4" width="10.421875" style="194" customWidth="1"/>
    <col min="5" max="5" width="11.00390625" style="194" customWidth="1"/>
    <col min="6" max="6" width="10.00390625" style="194" customWidth="1"/>
    <col min="7" max="7" width="11.57421875" style="194" customWidth="1"/>
    <col min="8" max="8" width="9.7109375" style="195" customWidth="1"/>
    <col min="9" max="9" width="3.421875" style="195" hidden="1" customWidth="1"/>
    <col min="10" max="10" width="0.9921875" style="162" customWidth="1"/>
    <col min="11" max="11" width="9.28125" style="195" customWidth="1"/>
    <col min="12" max="12" width="8.140625" style="195" customWidth="1"/>
    <col min="13" max="13" width="6.8515625" style="195" customWidth="1"/>
    <col min="14" max="14" width="10.140625" style="198" customWidth="1"/>
    <col min="15" max="15" width="5.00390625" style="199" customWidth="1"/>
    <col min="16" max="16" width="8.8515625" style="160" customWidth="1"/>
    <col min="17" max="17" width="8.8515625" style="110" customWidth="1"/>
    <col min="18" max="18" width="11.7109375" style="110" customWidth="1"/>
    <col min="19" max="19" width="9.140625" style="110" customWidth="1"/>
    <col min="20" max="20" width="23.421875" style="48" customWidth="1"/>
    <col min="21" max="21" width="11.140625" style="111" bestFit="1" customWidth="1"/>
    <col min="22" max="22" width="10.140625" style="111" bestFit="1" customWidth="1"/>
    <col min="23" max="23" width="11.57421875" style="111" customWidth="1"/>
  </cols>
  <sheetData>
    <row r="1" spans="1:23" s="278" customFormat="1" ht="12.75">
      <c r="A1" s="376" t="s">
        <v>148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160"/>
      <c r="Q1" s="110"/>
      <c r="R1" s="110"/>
      <c r="S1" s="110"/>
      <c r="T1" s="110"/>
      <c r="U1" s="277"/>
      <c r="V1" s="277"/>
      <c r="W1" s="277"/>
    </row>
    <row r="2" spans="1:23" s="278" customFormat="1" ht="12.75">
      <c r="A2" s="377" t="s">
        <v>149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160"/>
      <c r="Q2" s="110"/>
      <c r="R2" s="110"/>
      <c r="S2" s="110"/>
      <c r="T2" s="110"/>
      <c r="U2" s="277"/>
      <c r="V2" s="277"/>
      <c r="W2" s="277"/>
    </row>
    <row r="3" spans="1:23" s="278" customFormat="1" ht="12.75">
      <c r="A3" s="378"/>
      <c r="B3" s="378"/>
      <c r="C3" s="378"/>
      <c r="D3" s="378"/>
      <c r="E3" s="378"/>
      <c r="F3" s="378"/>
      <c r="G3" s="378"/>
      <c r="H3" s="378"/>
      <c r="I3" s="198"/>
      <c r="J3" s="198"/>
      <c r="K3" s="198"/>
      <c r="L3" s="198"/>
      <c r="M3" s="198"/>
      <c r="N3" s="198"/>
      <c r="O3" s="199"/>
      <c r="P3" s="160"/>
      <c r="Q3" s="110"/>
      <c r="R3" s="110"/>
      <c r="S3" s="110"/>
      <c r="T3" s="110"/>
      <c r="U3" s="277"/>
      <c r="V3" s="277"/>
      <c r="W3" s="277"/>
    </row>
    <row r="4" spans="1:15" ht="12.75">
      <c r="A4" s="165" t="s">
        <v>143</v>
      </c>
      <c r="B4" s="166" t="s">
        <v>80</v>
      </c>
      <c r="C4" s="374" t="s">
        <v>142</v>
      </c>
      <c r="D4" s="374"/>
      <c r="E4" s="374"/>
      <c r="F4" s="374"/>
      <c r="G4" s="167" t="s">
        <v>139</v>
      </c>
      <c r="H4" s="168" t="s">
        <v>109</v>
      </c>
      <c r="I4" s="167"/>
      <c r="J4" s="169"/>
      <c r="K4" s="167" t="s">
        <v>140</v>
      </c>
      <c r="L4" s="168" t="s">
        <v>109</v>
      </c>
      <c r="M4" s="170" t="s">
        <v>141</v>
      </c>
      <c r="N4" s="171" t="s">
        <v>110</v>
      </c>
      <c r="O4" s="172"/>
    </row>
    <row r="5" spans="1:23" s="141" customFormat="1" ht="12.75">
      <c r="A5" s="173" t="s">
        <v>100</v>
      </c>
      <c r="B5" s="174"/>
      <c r="C5" s="159"/>
      <c r="D5" s="159"/>
      <c r="E5" s="159"/>
      <c r="F5" s="159"/>
      <c r="G5" s="159"/>
      <c r="H5" s="175"/>
      <c r="I5" s="159"/>
      <c r="J5" s="176"/>
      <c r="K5" s="159"/>
      <c r="L5" s="175"/>
      <c r="M5" s="177"/>
      <c r="N5" s="178"/>
      <c r="O5" s="179"/>
      <c r="P5" s="180"/>
      <c r="Q5" s="144"/>
      <c r="R5" s="144"/>
      <c r="S5" s="144"/>
      <c r="T5" s="145"/>
      <c r="U5" s="146"/>
      <c r="V5" s="146"/>
      <c r="W5" s="146"/>
    </row>
    <row r="6" spans="1:23" s="108" customFormat="1" ht="12.75">
      <c r="A6" s="327" t="s">
        <v>0</v>
      </c>
      <c r="B6" s="327" t="s">
        <v>1</v>
      </c>
      <c r="C6" s="327" t="s">
        <v>2</v>
      </c>
      <c r="D6" s="351" t="s">
        <v>3</v>
      </c>
      <c r="E6" s="351" t="s">
        <v>4</v>
      </c>
      <c r="F6" s="351" t="s">
        <v>5</v>
      </c>
      <c r="G6" s="131" t="s">
        <v>6</v>
      </c>
      <c r="H6" s="181" t="s">
        <v>109</v>
      </c>
      <c r="I6" s="181"/>
      <c r="J6" s="182"/>
      <c r="K6" s="183" t="s">
        <v>144</v>
      </c>
      <c r="L6" s="181" t="s">
        <v>109</v>
      </c>
      <c r="M6" s="184"/>
      <c r="N6" s="185"/>
      <c r="O6" s="185"/>
      <c r="P6" s="186"/>
      <c r="Q6" s="112"/>
      <c r="R6" s="112"/>
      <c r="S6" s="112"/>
      <c r="T6" s="113"/>
      <c r="U6" s="114"/>
      <c r="V6" s="114"/>
      <c r="W6" s="114"/>
    </row>
    <row r="7" spans="1:15" ht="12.75">
      <c r="A7" s="327"/>
      <c r="B7" s="327"/>
      <c r="C7" s="327"/>
      <c r="D7" s="351"/>
      <c r="E7" s="351"/>
      <c r="F7" s="351"/>
      <c r="G7" s="32" t="s">
        <v>7</v>
      </c>
      <c r="H7" s="158"/>
      <c r="I7" s="158"/>
      <c r="J7" s="187"/>
      <c r="K7" s="188"/>
      <c r="L7" s="158"/>
      <c r="M7" s="189"/>
      <c r="N7" s="190"/>
      <c r="O7" s="191"/>
    </row>
    <row r="8" spans="1:15" ht="12.75">
      <c r="A8" s="106">
        <v>1</v>
      </c>
      <c r="B8" s="106" t="s">
        <v>8</v>
      </c>
      <c r="C8" s="30">
        <v>1</v>
      </c>
      <c r="D8" s="32">
        <v>20</v>
      </c>
      <c r="E8" s="32">
        <v>8</v>
      </c>
      <c r="F8" s="34">
        <v>50000</v>
      </c>
      <c r="G8" s="34">
        <f>C8*D8*E8*F8</f>
        <v>8000000</v>
      </c>
      <c r="H8" s="158">
        <f>G8*15%</f>
        <v>1200000</v>
      </c>
      <c r="I8" s="158"/>
      <c r="J8" s="187"/>
      <c r="K8" s="151">
        <f>G8</f>
        <v>8000000</v>
      </c>
      <c r="L8" s="158">
        <f>K8*15%</f>
        <v>1200000</v>
      </c>
      <c r="M8" s="189">
        <f>G8-K8</f>
        <v>0</v>
      </c>
      <c r="N8" s="190" t="s">
        <v>119</v>
      </c>
      <c r="O8" s="192">
        <v>0.15</v>
      </c>
    </row>
    <row r="9" spans="1:15" ht="12.75">
      <c r="A9" s="106">
        <v>2</v>
      </c>
      <c r="B9" s="106" t="s">
        <v>9</v>
      </c>
      <c r="C9" s="30">
        <v>1</v>
      </c>
      <c r="D9" s="32">
        <v>20</v>
      </c>
      <c r="E9" s="32">
        <v>8</v>
      </c>
      <c r="F9" s="34">
        <v>30000</v>
      </c>
      <c r="G9" s="34">
        <f>C9*D9*E9*F9</f>
        <v>4800000</v>
      </c>
      <c r="H9" s="158">
        <f>G9*15%</f>
        <v>720000</v>
      </c>
      <c r="I9" s="158"/>
      <c r="J9" s="187"/>
      <c r="K9" s="151">
        <f>G9</f>
        <v>4800000</v>
      </c>
      <c r="L9" s="158">
        <f>K9*15%</f>
        <v>720000</v>
      </c>
      <c r="M9" s="189">
        <f>G9-K9</f>
        <v>0</v>
      </c>
      <c r="N9" s="190" t="s">
        <v>119</v>
      </c>
      <c r="O9" s="192">
        <v>0.15</v>
      </c>
    </row>
    <row r="10" spans="1:15" ht="12.75">
      <c r="A10" s="106">
        <v>3</v>
      </c>
      <c r="B10" s="106" t="s">
        <v>47</v>
      </c>
      <c r="C10" s="30">
        <v>1</v>
      </c>
      <c r="D10" s="32">
        <v>12</v>
      </c>
      <c r="E10" s="32">
        <v>6</v>
      </c>
      <c r="F10" s="34">
        <v>20000</v>
      </c>
      <c r="G10" s="34">
        <f>C10*D10*E10*F10</f>
        <v>1440000</v>
      </c>
      <c r="H10" s="158">
        <f>G10*5%</f>
        <v>72000</v>
      </c>
      <c r="I10" s="158"/>
      <c r="J10" s="187"/>
      <c r="K10" s="151">
        <f>G10</f>
        <v>1440000</v>
      </c>
      <c r="L10" s="158">
        <f>K10*5%</f>
        <v>72000</v>
      </c>
      <c r="M10" s="189">
        <f>G10-K10</f>
        <v>0</v>
      </c>
      <c r="N10" s="190" t="s">
        <v>119</v>
      </c>
      <c r="O10" s="192">
        <v>0.05</v>
      </c>
    </row>
    <row r="11" spans="1:15" ht="12.75">
      <c r="A11" s="106">
        <v>4</v>
      </c>
      <c r="B11" s="140" t="s">
        <v>60</v>
      </c>
      <c r="C11" s="30">
        <v>2</v>
      </c>
      <c r="D11" s="32">
        <v>12</v>
      </c>
      <c r="E11" s="32">
        <v>6</v>
      </c>
      <c r="F11" s="34">
        <v>10000</v>
      </c>
      <c r="G11" s="34">
        <f>C11*D11*E11*F11</f>
        <v>1440000</v>
      </c>
      <c r="H11" s="158">
        <f>G11*5%</f>
        <v>72000</v>
      </c>
      <c r="I11" s="158"/>
      <c r="J11" s="187"/>
      <c r="K11" s="151">
        <f>G11</f>
        <v>1440000</v>
      </c>
      <c r="L11" s="158">
        <f>K11*5%</f>
        <v>72000</v>
      </c>
      <c r="M11" s="189">
        <f>G11-K11</f>
        <v>0</v>
      </c>
      <c r="N11" s="190" t="s">
        <v>119</v>
      </c>
      <c r="O11" s="192">
        <v>0.05</v>
      </c>
    </row>
    <row r="12" spans="1:15" ht="12.75">
      <c r="A12" s="372"/>
      <c r="B12" s="372"/>
      <c r="C12" s="372"/>
      <c r="D12" s="372"/>
      <c r="E12" s="372"/>
      <c r="F12" s="372"/>
      <c r="G12" s="35">
        <f>SUM(G8:G11)</f>
        <v>15680000</v>
      </c>
      <c r="H12" s="149">
        <f>SUM(H8:H11)</f>
        <v>2064000</v>
      </c>
      <c r="I12" s="158"/>
      <c r="J12" s="187"/>
      <c r="K12" s="152">
        <f>SUM(K8:K11)</f>
        <v>15680000</v>
      </c>
      <c r="L12" s="149">
        <f>SUM(L8:L11)</f>
        <v>2064000</v>
      </c>
      <c r="M12" s="189"/>
      <c r="N12" s="190"/>
      <c r="O12" s="191"/>
    </row>
    <row r="13" spans="1:23" s="278" customFormat="1" ht="12.75">
      <c r="A13" s="274"/>
      <c r="B13" s="274"/>
      <c r="C13" s="274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9"/>
      <c r="P13" s="160"/>
      <c r="Q13" s="110"/>
      <c r="R13" s="110"/>
      <c r="S13" s="110"/>
      <c r="T13" s="110"/>
      <c r="U13" s="277"/>
      <c r="V13" s="277"/>
      <c r="W13" s="277"/>
    </row>
    <row r="14" spans="1:15" ht="12.75">
      <c r="A14" s="200" t="s">
        <v>101</v>
      </c>
      <c r="B14" s="200"/>
      <c r="C14" s="200"/>
      <c r="D14" s="201"/>
      <c r="E14" s="201"/>
      <c r="F14" s="202"/>
      <c r="G14" s="202"/>
      <c r="K14" s="196"/>
      <c r="M14" s="197"/>
      <c r="N14" s="203"/>
      <c r="O14" s="204"/>
    </row>
    <row r="15" spans="1:23" s="10" customFormat="1" ht="38.25">
      <c r="A15" s="39" t="s">
        <v>0</v>
      </c>
      <c r="B15" s="341" t="s">
        <v>11</v>
      </c>
      <c r="C15" s="341"/>
      <c r="D15" s="341"/>
      <c r="E15" s="39" t="s">
        <v>6</v>
      </c>
      <c r="F15" s="40" t="s">
        <v>13</v>
      </c>
      <c r="G15" s="40" t="s">
        <v>14</v>
      </c>
      <c r="H15" s="181" t="s">
        <v>109</v>
      </c>
      <c r="I15" s="181"/>
      <c r="J15" s="182"/>
      <c r="K15" s="183"/>
      <c r="L15" s="181"/>
      <c r="M15" s="205"/>
      <c r="N15" s="171" t="s">
        <v>110</v>
      </c>
      <c r="O15" s="172"/>
      <c r="P15" s="206"/>
      <c r="Q15" s="115"/>
      <c r="R15" s="115"/>
      <c r="S15" s="115"/>
      <c r="T15" s="47"/>
      <c r="U15" s="116"/>
      <c r="V15" s="116"/>
      <c r="W15" s="116"/>
    </row>
    <row r="16" spans="1:15" ht="15.75" customHeight="1">
      <c r="A16" s="30">
        <v>1</v>
      </c>
      <c r="B16" s="342" t="s">
        <v>79</v>
      </c>
      <c r="C16" s="342"/>
      <c r="D16" s="342"/>
      <c r="E16" s="30">
        <v>250</v>
      </c>
      <c r="F16" s="34">
        <v>40000</v>
      </c>
      <c r="G16" s="34">
        <f>E16*F16</f>
        <v>10000000</v>
      </c>
      <c r="H16" s="158">
        <f>10/11*(G16*11.5%)</f>
        <v>1045454.5454545454</v>
      </c>
      <c r="I16" s="158"/>
      <c r="J16" s="187"/>
      <c r="K16" s="151">
        <f>G16</f>
        <v>10000000</v>
      </c>
      <c r="L16" s="158">
        <f>10/11*(K16*11.5%)</f>
        <v>1045454.5454545454</v>
      </c>
      <c r="M16" s="207">
        <f>G16-K16</f>
        <v>0</v>
      </c>
      <c r="N16" s="190" t="s">
        <v>120</v>
      </c>
      <c r="O16" s="208" t="s">
        <v>134</v>
      </c>
    </row>
    <row r="17" spans="1:15" ht="12.75">
      <c r="A17" s="32">
        <v>2</v>
      </c>
      <c r="B17" s="340" t="s">
        <v>19</v>
      </c>
      <c r="C17" s="340"/>
      <c r="D17" s="340"/>
      <c r="E17" s="32">
        <v>24</v>
      </c>
      <c r="F17" s="34">
        <v>50000</v>
      </c>
      <c r="G17" s="34">
        <f>E17*F17</f>
        <v>1200000</v>
      </c>
      <c r="H17" s="158">
        <f>10/11*(G17*11.5%)</f>
        <v>125454.54545454546</v>
      </c>
      <c r="I17" s="158"/>
      <c r="J17" s="187"/>
      <c r="K17" s="151">
        <f>E17*50000</f>
        <v>1200000</v>
      </c>
      <c r="L17" s="158">
        <f>10/11*(K17*11.5%)</f>
        <v>125454.54545454546</v>
      </c>
      <c r="M17" s="207">
        <f>G17-K17</f>
        <v>0</v>
      </c>
      <c r="N17" s="190" t="s">
        <v>120</v>
      </c>
      <c r="O17" s="208"/>
    </row>
    <row r="18" spans="1:15" ht="12.75" customHeight="1">
      <c r="A18" s="30">
        <v>3</v>
      </c>
      <c r="B18" s="340" t="s">
        <v>77</v>
      </c>
      <c r="C18" s="340"/>
      <c r="D18" s="340"/>
      <c r="E18" s="32" t="s">
        <v>76</v>
      </c>
      <c r="F18" s="34">
        <v>1750000</v>
      </c>
      <c r="G18" s="34">
        <f>F18</f>
        <v>1750000</v>
      </c>
      <c r="H18" s="158">
        <f>10/11*(G18*11.5%)</f>
        <v>182954.54545454544</v>
      </c>
      <c r="I18" s="158"/>
      <c r="J18" s="187"/>
      <c r="K18" s="151">
        <f>G18</f>
        <v>1750000</v>
      </c>
      <c r="L18" s="158">
        <f>10/11*(K18*11.5%)</f>
        <v>182954.54545454544</v>
      </c>
      <c r="M18" s="207">
        <f>G18-K18</f>
        <v>0</v>
      </c>
      <c r="N18" s="190" t="s">
        <v>120</v>
      </c>
      <c r="O18" s="208"/>
    </row>
    <row r="19" spans="1:23" s="11" customFormat="1" ht="12.75" customHeight="1">
      <c r="A19" s="352" t="s">
        <v>17</v>
      </c>
      <c r="B19" s="352"/>
      <c r="C19" s="352"/>
      <c r="D19" s="352"/>
      <c r="E19" s="35"/>
      <c r="F19" s="209"/>
      <c r="G19" s="209">
        <f>SUM(G16:G18)</f>
        <v>12950000</v>
      </c>
      <c r="H19" s="210">
        <f>SUM(H16:H18)</f>
        <v>1353863.6363636362</v>
      </c>
      <c r="I19" s="150"/>
      <c r="J19" s="211"/>
      <c r="K19" s="212">
        <f>SUM(K16:K18)</f>
        <v>12950000</v>
      </c>
      <c r="L19" s="210">
        <f>SUM(L16:L18)</f>
        <v>1353863.6363636362</v>
      </c>
      <c r="M19" s="213">
        <f>G19-K19</f>
        <v>0</v>
      </c>
      <c r="N19" s="214"/>
      <c r="O19" s="215"/>
      <c r="P19" s="206"/>
      <c r="Q19" s="130"/>
      <c r="R19" s="130"/>
      <c r="S19" s="130"/>
      <c r="T19" s="138"/>
      <c r="U19" s="139"/>
      <c r="V19" s="139"/>
      <c r="W19" s="139"/>
    </row>
    <row r="20" spans="1:23" s="278" customFormat="1" ht="12.75">
      <c r="A20" s="283"/>
      <c r="B20" s="283"/>
      <c r="C20" s="283"/>
      <c r="D20" s="283"/>
      <c r="E20" s="284"/>
      <c r="F20" s="198"/>
      <c r="G20" s="198"/>
      <c r="H20" s="198"/>
      <c r="I20" s="198"/>
      <c r="J20" s="198"/>
      <c r="K20" s="198"/>
      <c r="L20" s="198"/>
      <c r="M20" s="198"/>
      <c r="N20" s="198"/>
      <c r="O20" s="199"/>
      <c r="P20" s="160"/>
      <c r="Q20" s="110"/>
      <c r="R20" s="110"/>
      <c r="S20" s="110"/>
      <c r="T20" s="110"/>
      <c r="U20" s="277"/>
      <c r="V20" s="277"/>
      <c r="W20" s="277"/>
    </row>
    <row r="21" spans="1:13" ht="12.75">
      <c r="A21" s="200" t="s">
        <v>102</v>
      </c>
      <c r="B21" s="200"/>
      <c r="C21" s="200"/>
      <c r="D21" s="201"/>
      <c r="E21" s="201"/>
      <c r="F21" s="201"/>
      <c r="G21" s="201"/>
      <c r="K21" s="196"/>
      <c r="M21" s="197"/>
    </row>
    <row r="22" spans="1:15" ht="25.5">
      <c r="A22" s="30" t="s">
        <v>0</v>
      </c>
      <c r="B22" s="30" t="s">
        <v>11</v>
      </c>
      <c r="C22" s="30" t="s">
        <v>12</v>
      </c>
      <c r="D22" s="32" t="s">
        <v>6</v>
      </c>
      <c r="E22" s="32" t="s">
        <v>13</v>
      </c>
      <c r="F22" s="32" t="s">
        <v>57</v>
      </c>
      <c r="G22" s="32" t="s">
        <v>14</v>
      </c>
      <c r="H22" s="181" t="s">
        <v>109</v>
      </c>
      <c r="I22" s="181"/>
      <c r="J22" s="182"/>
      <c r="K22" s="183"/>
      <c r="L22" s="181"/>
      <c r="M22" s="205"/>
      <c r="N22" s="171" t="s">
        <v>110</v>
      </c>
      <c r="O22" s="216"/>
    </row>
    <row r="23" spans="1:15" ht="39.75" customHeight="1">
      <c r="A23" s="30">
        <v>1</v>
      </c>
      <c r="B23" s="106" t="s">
        <v>16</v>
      </c>
      <c r="C23" s="106" t="s">
        <v>49</v>
      </c>
      <c r="D23" s="32" t="s">
        <v>72</v>
      </c>
      <c r="E23" s="32">
        <v>450000</v>
      </c>
      <c r="F23" s="34" t="s">
        <v>15</v>
      </c>
      <c r="G23" s="34">
        <f>E23*4</f>
        <v>1800000</v>
      </c>
      <c r="H23" s="217">
        <f>10/11*(G23*11.5%)</f>
        <v>188181.81818181818</v>
      </c>
      <c r="I23" s="217"/>
      <c r="J23" s="218"/>
      <c r="K23" s="219">
        <f>G23</f>
        <v>1800000</v>
      </c>
      <c r="L23" s="217">
        <f>H23</f>
        <v>188181.81818181818</v>
      </c>
      <c r="M23" s="220">
        <f>G23-K23</f>
        <v>0</v>
      </c>
      <c r="N23" s="221" t="s">
        <v>120</v>
      </c>
      <c r="O23" s="222"/>
    </row>
    <row r="24" spans="1:15" ht="51">
      <c r="A24" s="30">
        <v>2</v>
      </c>
      <c r="B24" s="106" t="s">
        <v>111</v>
      </c>
      <c r="C24" s="106" t="s">
        <v>50</v>
      </c>
      <c r="D24" s="32" t="s">
        <v>72</v>
      </c>
      <c r="E24" s="32">
        <v>750000</v>
      </c>
      <c r="F24" s="34" t="s">
        <v>15</v>
      </c>
      <c r="G24" s="34">
        <f>E24*4</f>
        <v>3000000</v>
      </c>
      <c r="H24" s="217">
        <f>10/11*(G24*11.5%)</f>
        <v>313636.36363636365</v>
      </c>
      <c r="I24" s="217"/>
      <c r="J24" s="218"/>
      <c r="K24" s="219">
        <f>G24</f>
        <v>3000000</v>
      </c>
      <c r="L24" s="217">
        <f>H24</f>
        <v>313636.36363636365</v>
      </c>
      <c r="M24" s="220">
        <f>G24-K24</f>
        <v>0</v>
      </c>
      <c r="N24" s="221" t="s">
        <v>120</v>
      </c>
      <c r="O24" s="222"/>
    </row>
    <row r="25" spans="1:15" ht="13.5" customHeight="1">
      <c r="A25" s="372" t="s">
        <v>17</v>
      </c>
      <c r="B25" s="372"/>
      <c r="C25" s="372"/>
      <c r="D25" s="372"/>
      <c r="E25" s="372"/>
      <c r="F25" s="372"/>
      <c r="G25" s="35">
        <f>SUM(G23:G24)</f>
        <v>4800000</v>
      </c>
      <c r="H25" s="149">
        <f>SUM(H23:H24)</f>
        <v>501818.1818181818</v>
      </c>
      <c r="I25" s="158"/>
      <c r="J25" s="187"/>
      <c r="K25" s="152">
        <f>SUM(K23:K24)</f>
        <v>4800000</v>
      </c>
      <c r="L25" s="149">
        <f>SUM(L23:L24)</f>
        <v>501818.1818181818</v>
      </c>
      <c r="M25" s="157">
        <f>SUM(M23:M24)</f>
        <v>0</v>
      </c>
      <c r="N25" s="190"/>
      <c r="O25" s="223"/>
    </row>
    <row r="26" spans="1:23" s="278" customFormat="1" ht="13.5" customHeight="1">
      <c r="A26" s="285"/>
      <c r="B26" s="285"/>
      <c r="C26" s="285"/>
      <c r="D26" s="285"/>
      <c r="E26" s="285"/>
      <c r="F26" s="285"/>
      <c r="G26" s="284"/>
      <c r="H26" s="198"/>
      <c r="I26" s="198"/>
      <c r="J26" s="198"/>
      <c r="K26" s="198"/>
      <c r="L26" s="198"/>
      <c r="M26" s="198"/>
      <c r="N26" s="198"/>
      <c r="O26" s="223"/>
      <c r="P26" s="160"/>
      <c r="Q26" s="110"/>
      <c r="R26" s="110"/>
      <c r="S26" s="110"/>
      <c r="T26" s="110"/>
      <c r="U26" s="277"/>
      <c r="V26" s="277"/>
      <c r="W26" s="277"/>
    </row>
    <row r="27" spans="1:15" ht="13.5" customHeight="1" thickBot="1">
      <c r="A27" s="200" t="s">
        <v>103</v>
      </c>
      <c r="B27" s="200"/>
      <c r="C27" s="200"/>
      <c r="D27" s="201"/>
      <c r="E27" s="201"/>
      <c r="F27" s="201"/>
      <c r="G27" s="201"/>
      <c r="K27" s="196"/>
      <c r="M27" s="197"/>
      <c r="O27" s="223"/>
    </row>
    <row r="28" spans="1:15" ht="13.5" customHeight="1" thickBot="1">
      <c r="A28" s="13" t="s">
        <v>0</v>
      </c>
      <c r="B28" s="14" t="s">
        <v>11</v>
      </c>
      <c r="C28" s="14" t="s">
        <v>12</v>
      </c>
      <c r="D28" s="18" t="s">
        <v>6</v>
      </c>
      <c r="E28" s="18" t="s">
        <v>13</v>
      </c>
      <c r="F28" s="142" t="s">
        <v>104</v>
      </c>
      <c r="G28" s="32" t="s">
        <v>14</v>
      </c>
      <c r="H28" s="181" t="s">
        <v>109</v>
      </c>
      <c r="I28" s="181"/>
      <c r="J28" s="182"/>
      <c r="K28" s="183"/>
      <c r="L28" s="181"/>
      <c r="M28" s="205"/>
      <c r="N28" s="171" t="s">
        <v>110</v>
      </c>
      <c r="O28" s="216"/>
    </row>
    <row r="29" spans="1:15" ht="13.5" customHeight="1" thickBot="1">
      <c r="A29" s="26"/>
      <c r="B29" s="3"/>
      <c r="C29" s="3"/>
      <c r="D29" s="6"/>
      <c r="E29" s="6"/>
      <c r="F29" s="143"/>
      <c r="G29" s="34"/>
      <c r="H29" s="158"/>
      <c r="I29" s="158"/>
      <c r="J29" s="187"/>
      <c r="K29" s="188"/>
      <c r="L29" s="158"/>
      <c r="M29" s="207"/>
      <c r="N29" s="190"/>
      <c r="O29" s="223"/>
    </row>
    <row r="30" spans="1:15" ht="13.5" customHeight="1" thickBot="1">
      <c r="A30" s="26"/>
      <c r="B30" s="3"/>
      <c r="C30" s="3"/>
      <c r="D30" s="6"/>
      <c r="E30" s="6"/>
      <c r="F30" s="143"/>
      <c r="G30" s="34"/>
      <c r="H30" s="158"/>
      <c r="I30" s="158"/>
      <c r="J30" s="187"/>
      <c r="K30" s="188"/>
      <c r="L30" s="158"/>
      <c r="M30" s="207"/>
      <c r="N30" s="190"/>
      <c r="O30" s="223"/>
    </row>
    <row r="31" spans="1:15" ht="13.5" customHeight="1" thickBot="1">
      <c r="A31" s="343" t="s">
        <v>17</v>
      </c>
      <c r="B31" s="344"/>
      <c r="C31" s="344"/>
      <c r="D31" s="344"/>
      <c r="E31" s="344"/>
      <c r="F31" s="344"/>
      <c r="G31" s="35">
        <f>SUM(G29:G30)</f>
        <v>0</v>
      </c>
      <c r="H31" s="158"/>
      <c r="I31" s="158"/>
      <c r="J31" s="187"/>
      <c r="K31" s="188"/>
      <c r="L31" s="158"/>
      <c r="M31" s="207"/>
      <c r="N31" s="190"/>
      <c r="O31" s="223"/>
    </row>
    <row r="32" spans="1:23" s="278" customFormat="1" ht="12.75">
      <c r="A32" s="285"/>
      <c r="B32" s="285"/>
      <c r="C32" s="285"/>
      <c r="D32" s="285"/>
      <c r="E32" s="285"/>
      <c r="F32" s="285"/>
      <c r="G32" s="284"/>
      <c r="H32" s="198"/>
      <c r="I32" s="198"/>
      <c r="J32" s="198"/>
      <c r="K32" s="198"/>
      <c r="L32" s="198"/>
      <c r="M32" s="198"/>
      <c r="N32" s="198"/>
      <c r="O32" s="199"/>
      <c r="P32" s="160"/>
      <c r="Q32" s="110"/>
      <c r="R32" s="110"/>
      <c r="S32" s="110"/>
      <c r="T32" s="110"/>
      <c r="U32" s="277"/>
      <c r="V32" s="277"/>
      <c r="W32" s="277"/>
    </row>
    <row r="33" spans="1:13" ht="12.75">
      <c r="A33" s="200" t="s">
        <v>66</v>
      </c>
      <c r="B33" s="200"/>
      <c r="C33" s="200"/>
      <c r="D33" s="201"/>
      <c r="E33" s="201"/>
      <c r="F33" s="200"/>
      <c r="G33" s="200"/>
      <c r="K33" s="196"/>
      <c r="M33" s="197"/>
    </row>
    <row r="34" spans="1:15" ht="12.75">
      <c r="A34" s="341" t="s">
        <v>0</v>
      </c>
      <c r="B34" s="50" t="s">
        <v>29</v>
      </c>
      <c r="C34" s="224"/>
      <c r="D34" s="224"/>
      <c r="E34" s="341" t="s">
        <v>30</v>
      </c>
      <c r="F34" s="348" t="s">
        <v>13</v>
      </c>
      <c r="G34" s="40" t="s">
        <v>6</v>
      </c>
      <c r="H34" s="181" t="s">
        <v>109</v>
      </c>
      <c r="I34" s="181"/>
      <c r="J34" s="182"/>
      <c r="K34" s="183"/>
      <c r="L34" s="181"/>
      <c r="M34" s="205"/>
      <c r="N34" s="171" t="s">
        <v>110</v>
      </c>
      <c r="O34" s="216"/>
    </row>
    <row r="35" spans="1:14" ht="12.75">
      <c r="A35" s="341"/>
      <c r="B35" s="50"/>
      <c r="C35" s="225"/>
      <c r="D35" s="209"/>
      <c r="E35" s="341"/>
      <c r="F35" s="348"/>
      <c r="G35" s="40" t="s">
        <v>7</v>
      </c>
      <c r="H35" s="158"/>
      <c r="I35" s="158"/>
      <c r="J35" s="187"/>
      <c r="K35" s="188"/>
      <c r="L35" s="158"/>
      <c r="M35" s="207"/>
      <c r="N35" s="190"/>
    </row>
    <row r="36" spans="1:14" ht="12.75">
      <c r="A36" s="33">
        <v>1</v>
      </c>
      <c r="B36" s="353" t="s">
        <v>105</v>
      </c>
      <c r="C36" s="353"/>
      <c r="D36" s="353"/>
      <c r="E36" s="32">
        <v>1</v>
      </c>
      <c r="F36" s="34">
        <v>2750000</v>
      </c>
      <c r="G36" s="34">
        <f>E36*F36</f>
        <v>2750000</v>
      </c>
      <c r="H36" s="158">
        <v>0</v>
      </c>
      <c r="I36" s="158"/>
      <c r="J36" s="187"/>
      <c r="K36" s="188">
        <f>G36</f>
        <v>2750000</v>
      </c>
      <c r="L36" s="158">
        <v>0</v>
      </c>
      <c r="M36" s="207"/>
      <c r="N36" s="190" t="s">
        <v>138</v>
      </c>
    </row>
    <row r="37" spans="1:14" ht="12.75">
      <c r="A37" s="33">
        <v>2</v>
      </c>
      <c r="B37" s="353" t="s">
        <v>106</v>
      </c>
      <c r="C37" s="353"/>
      <c r="D37" s="353"/>
      <c r="E37" s="32">
        <v>1</v>
      </c>
      <c r="F37" s="34">
        <v>2750000</v>
      </c>
      <c r="G37" s="34">
        <f>E37*F37</f>
        <v>2750000</v>
      </c>
      <c r="H37" s="158">
        <v>0</v>
      </c>
      <c r="I37" s="158"/>
      <c r="J37" s="187"/>
      <c r="K37" s="188">
        <f>G37</f>
        <v>2750000</v>
      </c>
      <c r="L37" s="158">
        <v>0</v>
      </c>
      <c r="M37" s="207"/>
      <c r="N37" s="190" t="s">
        <v>138</v>
      </c>
    </row>
    <row r="38" spans="1:14" ht="17.25" customHeight="1">
      <c r="A38" s="33">
        <v>3</v>
      </c>
      <c r="B38" s="373" t="s">
        <v>107</v>
      </c>
      <c r="C38" s="373"/>
      <c r="D38" s="373"/>
      <c r="E38" s="32">
        <v>1</v>
      </c>
      <c r="F38" s="34">
        <v>2750000</v>
      </c>
      <c r="G38" s="34">
        <f>E38*F38</f>
        <v>2750000</v>
      </c>
      <c r="H38" s="158">
        <v>0</v>
      </c>
      <c r="I38" s="158"/>
      <c r="J38" s="187"/>
      <c r="K38" s="188">
        <f>G38</f>
        <v>2750000</v>
      </c>
      <c r="L38" s="158">
        <v>0</v>
      </c>
      <c r="M38" s="207"/>
      <c r="N38" s="190" t="s">
        <v>138</v>
      </c>
    </row>
    <row r="39" spans="1:14" ht="12.75">
      <c r="A39" s="33">
        <v>4</v>
      </c>
      <c r="B39" s="359" t="s">
        <v>108</v>
      </c>
      <c r="C39" s="359"/>
      <c r="D39" s="359"/>
      <c r="E39" s="70">
        <v>1</v>
      </c>
      <c r="F39" s="71">
        <v>2850000</v>
      </c>
      <c r="G39" s="34">
        <f>E39*F39</f>
        <v>2850000</v>
      </c>
      <c r="H39" s="158">
        <v>0</v>
      </c>
      <c r="I39" s="158"/>
      <c r="J39" s="187"/>
      <c r="K39" s="188">
        <f>G39</f>
        <v>2850000</v>
      </c>
      <c r="L39" s="158">
        <v>0</v>
      </c>
      <c r="M39" s="207"/>
      <c r="N39" s="190" t="s">
        <v>138</v>
      </c>
    </row>
    <row r="40" spans="1:23" s="11" customFormat="1" ht="12.75">
      <c r="A40" s="352" t="s">
        <v>17</v>
      </c>
      <c r="B40" s="352"/>
      <c r="C40" s="352"/>
      <c r="D40" s="352"/>
      <c r="E40" s="352"/>
      <c r="F40" s="352"/>
      <c r="G40" s="72">
        <f>SUM(G36:G39)</f>
        <v>11100000</v>
      </c>
      <c r="H40" s="150">
        <f>SUM(H36:H39)</f>
        <v>0</v>
      </c>
      <c r="I40" s="150"/>
      <c r="J40" s="211"/>
      <c r="K40" s="226">
        <f>G40</f>
        <v>11100000</v>
      </c>
      <c r="L40" s="150">
        <v>0</v>
      </c>
      <c r="M40" s="213"/>
      <c r="N40" s="214"/>
      <c r="O40" s="223"/>
      <c r="P40" s="206"/>
      <c r="Q40" s="130"/>
      <c r="R40" s="130"/>
      <c r="S40" s="130"/>
      <c r="T40" s="138"/>
      <c r="U40" s="139"/>
      <c r="V40" s="139"/>
      <c r="W40" s="139"/>
    </row>
    <row r="41" spans="1:23" s="278" customFormat="1" ht="12.75">
      <c r="A41" s="285"/>
      <c r="B41" s="285"/>
      <c r="C41" s="285"/>
      <c r="D41" s="285"/>
      <c r="E41" s="285"/>
      <c r="F41" s="285"/>
      <c r="G41" s="284"/>
      <c r="H41" s="198"/>
      <c r="I41" s="198"/>
      <c r="J41" s="198"/>
      <c r="K41" s="198"/>
      <c r="L41" s="198"/>
      <c r="M41" s="198"/>
      <c r="N41" s="198"/>
      <c r="O41" s="199"/>
      <c r="P41" s="160"/>
      <c r="Q41" s="110"/>
      <c r="R41" s="110"/>
      <c r="S41" s="110"/>
      <c r="T41" s="110"/>
      <c r="U41" s="277"/>
      <c r="V41" s="277"/>
      <c r="W41" s="277"/>
    </row>
    <row r="42" spans="1:13" ht="12.75" customHeight="1">
      <c r="A42" s="200" t="s">
        <v>112</v>
      </c>
      <c r="B42" s="200"/>
      <c r="C42" s="200"/>
      <c r="D42" s="201"/>
      <c r="E42" s="201"/>
      <c r="F42" s="201"/>
      <c r="G42" s="202"/>
      <c r="K42" s="196"/>
      <c r="M42" s="197"/>
    </row>
    <row r="43" spans="1:23" s="10" customFormat="1" ht="38.25">
      <c r="A43" s="147" t="s">
        <v>0</v>
      </c>
      <c r="B43" s="379" t="s">
        <v>26</v>
      </c>
      <c r="C43" s="380"/>
      <c r="D43" s="147" t="s">
        <v>58</v>
      </c>
      <c r="E43" s="148" t="s">
        <v>27</v>
      </c>
      <c r="F43" s="148" t="s">
        <v>13</v>
      </c>
      <c r="G43" s="148" t="s">
        <v>14</v>
      </c>
      <c r="H43" s="227" t="s">
        <v>109</v>
      </c>
      <c r="I43" s="227"/>
      <c r="J43" s="228"/>
      <c r="K43" s="229"/>
      <c r="L43" s="227"/>
      <c r="M43" s="230"/>
      <c r="N43" s="231" t="s">
        <v>110</v>
      </c>
      <c r="O43" s="216"/>
      <c r="P43" s="206"/>
      <c r="Q43" s="115"/>
      <c r="R43" s="115"/>
      <c r="S43" s="115"/>
      <c r="T43" s="47"/>
      <c r="U43" s="116"/>
      <c r="V43" s="116"/>
      <c r="W43" s="116"/>
    </row>
    <row r="44" spans="1:23" s="107" customFormat="1" ht="25.5" customHeight="1">
      <c r="A44" s="131">
        <v>1</v>
      </c>
      <c r="B44" s="373" t="s">
        <v>122</v>
      </c>
      <c r="C44" s="373"/>
      <c r="D44" s="131">
        <v>5</v>
      </c>
      <c r="E44" s="136">
        <v>4</v>
      </c>
      <c r="F44" s="96">
        <v>100000</v>
      </c>
      <c r="G44" s="96">
        <f>D44*E44*F44</f>
        <v>2000000</v>
      </c>
      <c r="H44" s="232">
        <f aca="true" t="shared" si="0" ref="H44:H49">(G44*2%)*50%</f>
        <v>20000</v>
      </c>
      <c r="I44" s="232"/>
      <c r="J44" s="233"/>
      <c r="K44" s="234">
        <f>G44</f>
        <v>2000000</v>
      </c>
      <c r="L44" s="232">
        <f>H44</f>
        <v>20000</v>
      </c>
      <c r="M44" s="235"/>
      <c r="N44" s="236" t="s">
        <v>125</v>
      </c>
      <c r="O44" s="237"/>
      <c r="P44" s="238"/>
      <c r="Q44" s="132"/>
      <c r="R44" s="132"/>
      <c r="S44" s="132"/>
      <c r="T44" s="133"/>
      <c r="U44" s="134"/>
      <c r="V44" s="134"/>
      <c r="W44" s="134"/>
    </row>
    <row r="45" spans="1:23" s="107" customFormat="1" ht="25.5" customHeight="1">
      <c r="A45" s="131">
        <v>2</v>
      </c>
      <c r="B45" s="373" t="s">
        <v>123</v>
      </c>
      <c r="C45" s="373"/>
      <c r="D45" s="131">
        <v>5</v>
      </c>
      <c r="E45" s="136">
        <v>4</v>
      </c>
      <c r="F45" s="96">
        <v>100000</v>
      </c>
      <c r="G45" s="96">
        <f>D45*E45*F45</f>
        <v>2000000</v>
      </c>
      <c r="H45" s="232">
        <f t="shared" si="0"/>
        <v>20000</v>
      </c>
      <c r="I45" s="232"/>
      <c r="J45" s="233"/>
      <c r="K45" s="234">
        <f aca="true" t="shared" si="1" ref="K45:L50">G45</f>
        <v>2000000</v>
      </c>
      <c r="L45" s="232">
        <f t="shared" si="1"/>
        <v>20000</v>
      </c>
      <c r="M45" s="235"/>
      <c r="N45" s="236" t="s">
        <v>125</v>
      </c>
      <c r="O45" s="237"/>
      <c r="P45" s="238"/>
      <c r="Q45" s="132"/>
      <c r="R45" s="132"/>
      <c r="S45" s="132"/>
      <c r="T45" s="133"/>
      <c r="U45" s="134"/>
      <c r="V45" s="134"/>
      <c r="W45" s="134"/>
    </row>
    <row r="46" spans="1:23" s="107" customFormat="1" ht="24" customHeight="1">
      <c r="A46" s="131">
        <v>3</v>
      </c>
      <c r="B46" s="373" t="s">
        <v>124</v>
      </c>
      <c r="C46" s="373"/>
      <c r="D46" s="131">
        <v>5</v>
      </c>
      <c r="E46" s="136">
        <v>4</v>
      </c>
      <c r="F46" s="96">
        <v>100000</v>
      </c>
      <c r="G46" s="96">
        <f>D46*E46*F46</f>
        <v>2000000</v>
      </c>
      <c r="H46" s="232">
        <f t="shared" si="0"/>
        <v>20000</v>
      </c>
      <c r="I46" s="232"/>
      <c r="J46" s="233"/>
      <c r="K46" s="234">
        <f t="shared" si="1"/>
        <v>2000000</v>
      </c>
      <c r="L46" s="232">
        <f t="shared" si="1"/>
        <v>20000</v>
      </c>
      <c r="M46" s="235"/>
      <c r="N46" s="236" t="s">
        <v>125</v>
      </c>
      <c r="O46" s="237"/>
      <c r="P46" s="238"/>
      <c r="Q46" s="132"/>
      <c r="R46" s="132"/>
      <c r="S46" s="132"/>
      <c r="T46" s="133"/>
      <c r="U46" s="134"/>
      <c r="V46" s="134"/>
      <c r="W46" s="134"/>
    </row>
    <row r="47" spans="1:23" s="107" customFormat="1" ht="19.5" customHeight="1">
      <c r="A47" s="131">
        <v>4</v>
      </c>
      <c r="B47" s="135" t="s">
        <v>150</v>
      </c>
      <c r="C47" s="135"/>
      <c r="D47" s="131">
        <v>5</v>
      </c>
      <c r="E47" s="136">
        <v>1</v>
      </c>
      <c r="F47" s="135">
        <v>2650000</v>
      </c>
      <c r="G47" s="96">
        <f>E47*F47</f>
        <v>2650000</v>
      </c>
      <c r="H47" s="232">
        <f t="shared" si="0"/>
        <v>26500</v>
      </c>
      <c r="I47" s="232"/>
      <c r="J47" s="233"/>
      <c r="K47" s="234">
        <f t="shared" si="1"/>
        <v>2650000</v>
      </c>
      <c r="L47" s="232">
        <f t="shared" si="1"/>
        <v>26500</v>
      </c>
      <c r="M47" s="235"/>
      <c r="N47" s="236" t="s">
        <v>125</v>
      </c>
      <c r="O47" s="237"/>
      <c r="P47" s="238"/>
      <c r="Q47" s="132"/>
      <c r="R47" s="132"/>
      <c r="S47" s="132"/>
      <c r="T47" s="133"/>
      <c r="U47" s="134"/>
      <c r="V47" s="134"/>
      <c r="W47" s="134"/>
    </row>
    <row r="48" spans="1:23" s="107" customFormat="1" ht="19.5" customHeight="1">
      <c r="A48" s="131">
        <v>5</v>
      </c>
      <c r="B48" s="135" t="s">
        <v>151</v>
      </c>
      <c r="C48" s="135"/>
      <c r="D48" s="131">
        <v>5</v>
      </c>
      <c r="E48" s="136">
        <v>1</v>
      </c>
      <c r="F48" s="135">
        <v>2725000</v>
      </c>
      <c r="G48" s="96">
        <f>E48*F48</f>
        <v>2725000</v>
      </c>
      <c r="H48" s="232">
        <f t="shared" si="0"/>
        <v>27250</v>
      </c>
      <c r="I48" s="232"/>
      <c r="J48" s="233"/>
      <c r="K48" s="234">
        <f t="shared" si="1"/>
        <v>2725000</v>
      </c>
      <c r="L48" s="232">
        <f t="shared" si="1"/>
        <v>27250</v>
      </c>
      <c r="M48" s="235"/>
      <c r="N48" s="236" t="s">
        <v>125</v>
      </c>
      <c r="O48" s="237"/>
      <c r="P48" s="238"/>
      <c r="Q48" s="132"/>
      <c r="R48" s="132"/>
      <c r="S48" s="132"/>
      <c r="T48" s="133"/>
      <c r="U48" s="134"/>
      <c r="V48" s="134"/>
      <c r="W48" s="134"/>
    </row>
    <row r="49" spans="1:23" s="107" customFormat="1" ht="18" customHeight="1">
      <c r="A49" s="131">
        <v>6</v>
      </c>
      <c r="B49" s="373" t="s">
        <v>45</v>
      </c>
      <c r="C49" s="373"/>
      <c r="D49" s="131">
        <v>5</v>
      </c>
      <c r="E49" s="136">
        <v>4</v>
      </c>
      <c r="F49" s="96">
        <v>150000</v>
      </c>
      <c r="G49" s="96">
        <f>D49*E49*F49</f>
        <v>3000000</v>
      </c>
      <c r="H49" s="232">
        <f t="shared" si="0"/>
        <v>30000</v>
      </c>
      <c r="I49" s="232"/>
      <c r="J49" s="233"/>
      <c r="K49" s="234">
        <f t="shared" si="1"/>
        <v>3000000</v>
      </c>
      <c r="L49" s="232">
        <f t="shared" si="1"/>
        <v>30000</v>
      </c>
      <c r="M49" s="235"/>
      <c r="N49" s="236" t="s">
        <v>125</v>
      </c>
      <c r="O49" s="237"/>
      <c r="P49" s="238"/>
      <c r="Q49" s="132"/>
      <c r="R49" s="132"/>
      <c r="S49" s="132"/>
      <c r="T49" s="133"/>
      <c r="U49" s="134"/>
      <c r="V49" s="134"/>
      <c r="W49" s="134"/>
    </row>
    <row r="50" spans="1:23" s="11" customFormat="1" ht="12.75" customHeight="1">
      <c r="A50" s="348" t="s">
        <v>17</v>
      </c>
      <c r="B50" s="348"/>
      <c r="C50" s="348"/>
      <c r="D50" s="156"/>
      <c r="E50" s="35"/>
      <c r="F50" s="72"/>
      <c r="G50" s="72">
        <f>SUM(G44:G49)</f>
        <v>14375000</v>
      </c>
      <c r="H50" s="150">
        <f>SUM(H44:H49)</f>
        <v>143750</v>
      </c>
      <c r="I50" s="150"/>
      <c r="J50" s="211"/>
      <c r="K50" s="239">
        <f t="shared" si="1"/>
        <v>14375000</v>
      </c>
      <c r="L50" s="240">
        <f t="shared" si="1"/>
        <v>143750</v>
      </c>
      <c r="M50" s="213"/>
      <c r="N50" s="214"/>
      <c r="O50" s="223"/>
      <c r="P50" s="206"/>
      <c r="Q50" s="130"/>
      <c r="R50" s="130"/>
      <c r="S50" s="130"/>
      <c r="T50" s="138"/>
      <c r="U50" s="139"/>
      <c r="V50" s="139"/>
      <c r="W50" s="139"/>
    </row>
    <row r="51" spans="1:23" s="278" customFormat="1" ht="12.75">
      <c r="A51" s="286"/>
      <c r="B51" s="286"/>
      <c r="C51" s="286"/>
      <c r="D51" s="286"/>
      <c r="E51" s="284"/>
      <c r="F51" s="206"/>
      <c r="G51" s="160"/>
      <c r="H51" s="198"/>
      <c r="I51" s="198"/>
      <c r="J51" s="198"/>
      <c r="K51" s="198"/>
      <c r="L51" s="198"/>
      <c r="M51" s="198"/>
      <c r="N51" s="198"/>
      <c r="O51" s="199"/>
      <c r="P51" s="160"/>
      <c r="Q51" s="110"/>
      <c r="R51" s="110"/>
      <c r="S51" s="110"/>
      <c r="T51" s="110"/>
      <c r="U51" s="277"/>
      <c r="V51" s="277"/>
      <c r="W51" s="277"/>
    </row>
    <row r="52" spans="1:15" ht="12.75">
      <c r="A52" s="243" t="s">
        <v>113</v>
      </c>
      <c r="B52" s="243"/>
      <c r="C52" s="243"/>
      <c r="D52" s="244"/>
      <c r="E52" s="244"/>
      <c r="F52" s="244"/>
      <c r="G52" s="244"/>
      <c r="H52" s="227" t="s">
        <v>109</v>
      </c>
      <c r="I52" s="227"/>
      <c r="J52" s="228"/>
      <c r="K52" s="229"/>
      <c r="L52" s="227"/>
      <c r="M52" s="230"/>
      <c r="N52" s="231" t="s">
        <v>110</v>
      </c>
      <c r="O52" s="216"/>
    </row>
    <row r="53" spans="1:15" ht="13.5" customHeight="1">
      <c r="A53" s="327" t="s">
        <v>0</v>
      </c>
      <c r="B53" s="327" t="s">
        <v>29</v>
      </c>
      <c r="C53" s="327"/>
      <c r="D53" s="327"/>
      <c r="E53" s="327" t="s">
        <v>30</v>
      </c>
      <c r="F53" s="351" t="s">
        <v>13</v>
      </c>
      <c r="G53" s="32" t="s">
        <v>6</v>
      </c>
      <c r="H53" s="158"/>
      <c r="I53" s="158"/>
      <c r="J53" s="187"/>
      <c r="K53" s="188"/>
      <c r="L53" s="158"/>
      <c r="M53" s="207"/>
      <c r="N53" s="190"/>
      <c r="O53" s="109"/>
    </row>
    <row r="54" spans="1:15" ht="12.75">
      <c r="A54" s="327"/>
      <c r="B54" s="327"/>
      <c r="C54" s="327"/>
      <c r="D54" s="327"/>
      <c r="E54" s="327"/>
      <c r="F54" s="351"/>
      <c r="G54" s="32" t="s">
        <v>7</v>
      </c>
      <c r="H54" s="158">
        <v>0</v>
      </c>
      <c r="I54" s="158"/>
      <c r="J54" s="187"/>
      <c r="K54" s="188"/>
      <c r="L54" s="158"/>
      <c r="M54" s="207"/>
      <c r="N54" s="190"/>
      <c r="O54" s="109"/>
    </row>
    <row r="55" spans="1:15" ht="13.5" customHeight="1">
      <c r="A55" s="30">
        <v>1</v>
      </c>
      <c r="B55" s="342" t="s">
        <v>93</v>
      </c>
      <c r="C55" s="342"/>
      <c r="D55" s="342"/>
      <c r="E55" s="30">
        <v>0.05</v>
      </c>
      <c r="F55" s="34">
        <v>72500000</v>
      </c>
      <c r="G55" s="34">
        <f>F55*E55</f>
        <v>3625000</v>
      </c>
      <c r="H55" s="158">
        <f aca="true" t="shared" si="2" ref="H55:H62">10/11*(G55*1.5%)</f>
        <v>49431.818181818184</v>
      </c>
      <c r="I55" s="158"/>
      <c r="J55" s="187"/>
      <c r="K55" s="188">
        <f>G55</f>
        <v>3625000</v>
      </c>
      <c r="L55" s="158">
        <f>H55</f>
        <v>49431.818181818184</v>
      </c>
      <c r="M55" s="207"/>
      <c r="N55" s="190" t="s">
        <v>135</v>
      </c>
      <c r="O55" s="109"/>
    </row>
    <row r="56" spans="1:15" ht="14.25" customHeight="1">
      <c r="A56" s="32">
        <v>2</v>
      </c>
      <c r="B56" s="340" t="s">
        <v>114</v>
      </c>
      <c r="C56" s="340"/>
      <c r="D56" s="340"/>
      <c r="E56" s="32" t="s">
        <v>121</v>
      </c>
      <c r="F56" s="34">
        <v>500000</v>
      </c>
      <c r="G56" s="34">
        <f>F56*4</f>
        <v>2000000</v>
      </c>
      <c r="H56" s="158">
        <f t="shared" si="2"/>
        <v>27272.727272727272</v>
      </c>
      <c r="I56" s="158"/>
      <c r="J56" s="187"/>
      <c r="K56" s="188">
        <f aca="true" t="shared" si="3" ref="K56:L63">G56</f>
        <v>2000000</v>
      </c>
      <c r="L56" s="158">
        <f t="shared" si="3"/>
        <v>27272.727272727272</v>
      </c>
      <c r="M56" s="207"/>
      <c r="N56" s="190" t="s">
        <v>135</v>
      </c>
      <c r="O56" s="109"/>
    </row>
    <row r="57" spans="1:15" ht="12.75">
      <c r="A57" s="30">
        <v>3</v>
      </c>
      <c r="B57" s="340" t="s">
        <v>34</v>
      </c>
      <c r="C57" s="340"/>
      <c r="D57" s="340"/>
      <c r="E57" s="32" t="s">
        <v>39</v>
      </c>
      <c r="F57" s="34">
        <v>175</v>
      </c>
      <c r="G57" s="34">
        <f>F57*12*400</f>
        <v>840000</v>
      </c>
      <c r="H57" s="158">
        <f t="shared" si="2"/>
        <v>11454.545454545454</v>
      </c>
      <c r="I57" s="158"/>
      <c r="J57" s="187"/>
      <c r="K57" s="188">
        <f t="shared" si="3"/>
        <v>840000</v>
      </c>
      <c r="L57" s="158">
        <f t="shared" si="3"/>
        <v>11454.545454545454</v>
      </c>
      <c r="M57" s="207"/>
      <c r="N57" s="190" t="s">
        <v>135</v>
      </c>
      <c r="O57" s="109"/>
    </row>
    <row r="58" spans="1:23" s="10" customFormat="1" ht="12.75">
      <c r="A58" s="32">
        <v>4</v>
      </c>
      <c r="B58" s="340" t="s">
        <v>35</v>
      </c>
      <c r="C58" s="340"/>
      <c r="D58" s="340"/>
      <c r="E58" s="32">
        <v>20</v>
      </c>
      <c r="F58" s="34">
        <v>50000</v>
      </c>
      <c r="G58" s="34">
        <f>E58*F58</f>
        <v>1000000</v>
      </c>
      <c r="H58" s="158">
        <f t="shared" si="2"/>
        <v>13636.363636363636</v>
      </c>
      <c r="I58" s="150"/>
      <c r="J58" s="211"/>
      <c r="K58" s="188">
        <f t="shared" si="3"/>
        <v>1000000</v>
      </c>
      <c r="L58" s="158">
        <f t="shared" si="3"/>
        <v>13636.363636363636</v>
      </c>
      <c r="M58" s="213"/>
      <c r="N58" s="190" t="s">
        <v>135</v>
      </c>
      <c r="O58" s="223"/>
      <c r="P58" s="206"/>
      <c r="Q58" s="115"/>
      <c r="R58" s="115"/>
      <c r="S58" s="115"/>
      <c r="T58" s="47"/>
      <c r="U58" s="116"/>
      <c r="V58" s="116"/>
      <c r="W58" s="116"/>
    </row>
    <row r="59" spans="1:14" ht="12.75" customHeight="1">
      <c r="A59" s="30">
        <v>5</v>
      </c>
      <c r="B59" s="373" t="s">
        <v>115</v>
      </c>
      <c r="C59" s="373"/>
      <c r="D59" s="373"/>
      <c r="E59" s="32">
        <v>1</v>
      </c>
      <c r="F59" s="34">
        <v>1000000</v>
      </c>
      <c r="G59" s="34">
        <f>E59*F59</f>
        <v>1000000</v>
      </c>
      <c r="H59" s="158">
        <f t="shared" si="2"/>
        <v>13636.363636363636</v>
      </c>
      <c r="I59" s="158"/>
      <c r="J59" s="187"/>
      <c r="K59" s="188">
        <f t="shared" si="3"/>
        <v>1000000</v>
      </c>
      <c r="L59" s="158">
        <f t="shared" si="3"/>
        <v>13636.363636363636</v>
      </c>
      <c r="M59" s="207"/>
      <c r="N59" s="190" t="s">
        <v>135</v>
      </c>
    </row>
    <row r="60" spans="1:14" ht="12.75" customHeight="1">
      <c r="A60" s="30">
        <v>6</v>
      </c>
      <c r="B60" s="373" t="s">
        <v>118</v>
      </c>
      <c r="C60" s="373"/>
      <c r="D60" s="373"/>
      <c r="E60" s="32">
        <v>1</v>
      </c>
      <c r="F60" s="34">
        <v>1500000</v>
      </c>
      <c r="G60" s="34">
        <f>E60*F60</f>
        <v>1500000</v>
      </c>
      <c r="H60" s="158">
        <f t="shared" si="2"/>
        <v>20454.545454545452</v>
      </c>
      <c r="I60" s="158"/>
      <c r="J60" s="187"/>
      <c r="K60" s="188">
        <f t="shared" si="3"/>
        <v>1500000</v>
      </c>
      <c r="L60" s="158">
        <f t="shared" si="3"/>
        <v>20454.545454545452</v>
      </c>
      <c r="M60" s="207"/>
      <c r="N60" s="190" t="s">
        <v>135</v>
      </c>
    </row>
    <row r="61" spans="1:14" ht="12.75" customHeight="1">
      <c r="A61" s="32">
        <v>7</v>
      </c>
      <c r="B61" s="340" t="s">
        <v>116</v>
      </c>
      <c r="C61" s="340"/>
      <c r="D61" s="340"/>
      <c r="E61" s="32">
        <v>1</v>
      </c>
      <c r="F61" s="34">
        <v>1250000</v>
      </c>
      <c r="G61" s="34">
        <f>E61*F61</f>
        <v>1250000</v>
      </c>
      <c r="H61" s="158">
        <f t="shared" si="2"/>
        <v>17045.454545454544</v>
      </c>
      <c r="I61" s="158"/>
      <c r="J61" s="187"/>
      <c r="K61" s="188">
        <f t="shared" si="3"/>
        <v>1250000</v>
      </c>
      <c r="L61" s="158">
        <f t="shared" si="3"/>
        <v>17045.454545454544</v>
      </c>
      <c r="M61" s="207"/>
      <c r="N61" s="190" t="s">
        <v>135</v>
      </c>
    </row>
    <row r="62" spans="1:14" ht="12.75" customHeight="1">
      <c r="A62" s="30">
        <v>8</v>
      </c>
      <c r="B62" s="373" t="s">
        <v>117</v>
      </c>
      <c r="C62" s="373"/>
      <c r="D62" s="373"/>
      <c r="E62" s="32">
        <v>1</v>
      </c>
      <c r="F62" s="34">
        <v>2380000</v>
      </c>
      <c r="G62" s="34">
        <f>E62*F62</f>
        <v>2380000</v>
      </c>
      <c r="H62" s="158">
        <f t="shared" si="2"/>
        <v>32454.545454545452</v>
      </c>
      <c r="I62" s="158"/>
      <c r="J62" s="187"/>
      <c r="K62" s="188">
        <f t="shared" si="3"/>
        <v>2380000</v>
      </c>
      <c r="L62" s="158">
        <f t="shared" si="3"/>
        <v>32454.545454545452</v>
      </c>
      <c r="M62" s="207"/>
      <c r="N62" s="190" t="s">
        <v>137</v>
      </c>
    </row>
    <row r="63" spans="1:23" s="10" customFormat="1" ht="13.5" customHeight="1">
      <c r="A63" s="375" t="s">
        <v>17</v>
      </c>
      <c r="B63" s="375"/>
      <c r="C63" s="375"/>
      <c r="D63" s="375"/>
      <c r="E63" s="375"/>
      <c r="F63" s="375"/>
      <c r="G63" s="150">
        <f>SUM(G55:G62)</f>
        <v>13595000</v>
      </c>
      <c r="H63" s="150">
        <f>SUM(H55:H62)</f>
        <v>185386.36363636362</v>
      </c>
      <c r="I63" s="150">
        <f>SUM(I55:I62)</f>
        <v>0</v>
      </c>
      <c r="J63" s="150">
        <f>SUM(J55:J62)</f>
        <v>0</v>
      </c>
      <c r="K63" s="226">
        <f>SUM(K55:K62)</f>
        <v>13595000</v>
      </c>
      <c r="L63" s="158">
        <f t="shared" si="3"/>
        <v>185386.36363636362</v>
      </c>
      <c r="M63" s="213"/>
      <c r="N63" s="214"/>
      <c r="O63" s="117"/>
      <c r="P63" s="241"/>
      <c r="Q63" s="16"/>
      <c r="R63" s="16"/>
      <c r="S63" s="115"/>
      <c r="T63" s="118"/>
      <c r="U63" s="119"/>
      <c r="V63" s="16"/>
      <c r="W63" s="16"/>
    </row>
    <row r="64" spans="1:23" s="11" customFormat="1" ht="13.5" customHeight="1">
      <c r="A64" s="245" t="s">
        <v>136</v>
      </c>
      <c r="B64" s="245"/>
      <c r="C64" s="245"/>
      <c r="D64" s="226"/>
      <c r="E64" s="226"/>
      <c r="F64" s="226"/>
      <c r="G64" s="226">
        <f>G63+G50+G40+G31+G25+G19+G12</f>
        <v>72500000</v>
      </c>
      <c r="H64" s="150">
        <f aca="true" t="shared" si="4" ref="H64:M64">H63+H50+H40+H31+H25+H19+H12</f>
        <v>4248818.181818182</v>
      </c>
      <c r="I64" s="226">
        <f t="shared" si="4"/>
        <v>0</v>
      </c>
      <c r="J64" s="226">
        <f t="shared" si="4"/>
        <v>0</v>
      </c>
      <c r="K64" s="226">
        <f t="shared" si="4"/>
        <v>72500000</v>
      </c>
      <c r="L64" s="150">
        <f t="shared" si="4"/>
        <v>4248818.181818182</v>
      </c>
      <c r="M64" s="213">
        <f t="shared" si="4"/>
        <v>0</v>
      </c>
      <c r="N64" s="214"/>
      <c r="O64" s="117"/>
      <c r="P64" s="241"/>
      <c r="Q64" s="16"/>
      <c r="R64" s="16"/>
      <c r="S64" s="130"/>
      <c r="T64" s="118"/>
      <c r="U64" s="119"/>
      <c r="V64" s="16"/>
      <c r="W64" s="16"/>
    </row>
    <row r="65" spans="1:23" s="278" customFormat="1" ht="12.75">
      <c r="A65" s="377" t="s">
        <v>126</v>
      </c>
      <c r="B65" s="377"/>
      <c r="C65" s="377"/>
      <c r="D65" s="377"/>
      <c r="E65" s="377"/>
      <c r="F65" s="377"/>
      <c r="G65" s="377"/>
      <c r="H65" s="198"/>
      <c r="I65" s="198"/>
      <c r="J65" s="198"/>
      <c r="K65" s="198"/>
      <c r="L65" s="198"/>
      <c r="M65" s="198"/>
      <c r="N65" s="198"/>
      <c r="O65" s="287"/>
      <c r="P65" s="160"/>
      <c r="Q65" s="276"/>
      <c r="R65" s="276"/>
      <c r="S65" s="110"/>
      <c r="T65" s="288"/>
      <c r="U65" s="289"/>
      <c r="V65" s="276"/>
      <c r="W65" s="276"/>
    </row>
    <row r="66" spans="1:23" s="278" customFormat="1" ht="12.75">
      <c r="A66" s="377" t="s">
        <v>127</v>
      </c>
      <c r="B66" s="377"/>
      <c r="C66" s="377"/>
      <c r="D66" s="377"/>
      <c r="E66" s="377"/>
      <c r="F66" s="377"/>
      <c r="G66" s="377"/>
      <c r="H66" s="198"/>
      <c r="I66" s="198"/>
      <c r="J66" s="198"/>
      <c r="K66" s="198"/>
      <c r="L66" s="198"/>
      <c r="M66" s="198"/>
      <c r="N66" s="198"/>
      <c r="O66" s="287"/>
      <c r="P66" s="160"/>
      <c r="Q66" s="276"/>
      <c r="R66" s="276"/>
      <c r="S66" s="110"/>
      <c r="T66" s="288"/>
      <c r="U66" s="289"/>
      <c r="V66" s="276"/>
      <c r="W66" s="276"/>
    </row>
    <row r="67" spans="1:23" s="278" customFormat="1" ht="12.75">
      <c r="A67" s="274"/>
      <c r="B67" s="274"/>
      <c r="C67" s="274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287"/>
      <c r="P67" s="160"/>
      <c r="Q67" s="276"/>
      <c r="R67" s="276"/>
      <c r="S67" s="110"/>
      <c r="T67" s="288"/>
      <c r="U67" s="289"/>
      <c r="V67" s="276"/>
      <c r="W67" s="276"/>
    </row>
    <row r="68" spans="1:23" s="294" customFormat="1" ht="12.75">
      <c r="A68" s="290" t="s">
        <v>0</v>
      </c>
      <c r="B68" s="290" t="s">
        <v>80</v>
      </c>
      <c r="C68" s="290"/>
      <c r="D68" s="291" t="s">
        <v>44</v>
      </c>
      <c r="E68" s="291" t="s">
        <v>41</v>
      </c>
      <c r="F68" s="291" t="s">
        <v>91</v>
      </c>
      <c r="G68" s="291" t="s">
        <v>6</v>
      </c>
      <c r="H68" s="291" t="s">
        <v>98</v>
      </c>
      <c r="I68" s="250"/>
      <c r="J68" s="250"/>
      <c r="K68" s="250"/>
      <c r="L68" s="250"/>
      <c r="M68" s="250"/>
      <c r="N68" s="250"/>
      <c r="O68" s="292"/>
      <c r="P68" s="293"/>
      <c r="Q68" s="276"/>
      <c r="R68" s="276"/>
      <c r="S68" s="124"/>
      <c r="T68" s="288"/>
      <c r="U68" s="289"/>
      <c r="V68" s="276"/>
      <c r="W68" s="276"/>
    </row>
    <row r="69" spans="1:23" s="294" customFormat="1" ht="12.75">
      <c r="A69" s="295">
        <v>1</v>
      </c>
      <c r="B69" s="296" t="s">
        <v>10</v>
      </c>
      <c r="C69" s="296"/>
      <c r="D69" s="190">
        <f>'THN 1'!K38</f>
        <v>20800000</v>
      </c>
      <c r="E69" s="190">
        <f>'THN 2'!K37</f>
        <v>15600000</v>
      </c>
      <c r="F69" s="190">
        <f>G12</f>
        <v>15680000</v>
      </c>
      <c r="G69" s="214">
        <f>SUM(D69:F69)</f>
        <v>52080000</v>
      </c>
      <c r="H69" s="297">
        <f>G69/G77*100</f>
        <v>19.893428063943162</v>
      </c>
      <c r="I69" s="198"/>
      <c r="J69" s="198"/>
      <c r="K69" s="198"/>
      <c r="L69" s="198"/>
      <c r="M69" s="198"/>
      <c r="N69" s="198"/>
      <c r="O69" s="287"/>
      <c r="P69" s="160"/>
      <c r="Q69" s="124"/>
      <c r="R69" s="124"/>
      <c r="S69" s="124"/>
      <c r="T69" s="124"/>
      <c r="U69" s="298"/>
      <c r="V69" s="298"/>
      <c r="W69" s="298"/>
    </row>
    <row r="70" spans="1:23" s="294" customFormat="1" ht="13.5" customHeight="1">
      <c r="A70" s="295">
        <v>2</v>
      </c>
      <c r="B70" s="296" t="s">
        <v>128</v>
      </c>
      <c r="C70" s="296"/>
      <c r="D70" s="190">
        <f>'THN 1'!G13</f>
        <v>22400000</v>
      </c>
      <c r="E70" s="190">
        <f>'THN 2'!G10</f>
        <v>24050000</v>
      </c>
      <c r="F70" s="190">
        <f>G19</f>
        <v>12950000</v>
      </c>
      <c r="G70" s="214">
        <f aca="true" t="shared" si="5" ref="G70:G75">SUM(D70:F70)</f>
        <v>59400000</v>
      </c>
      <c r="H70" s="297">
        <f>G70/G77*100</f>
        <v>22.68950896693978</v>
      </c>
      <c r="I70" s="198"/>
      <c r="J70" s="198"/>
      <c r="K70" s="198"/>
      <c r="L70" s="198"/>
      <c r="M70" s="198"/>
      <c r="N70" s="198"/>
      <c r="O70" s="287"/>
      <c r="P70" s="160"/>
      <c r="Q70" s="276"/>
      <c r="R70" s="276"/>
      <c r="S70" s="124"/>
      <c r="T70" s="288"/>
      <c r="U70" s="289"/>
      <c r="V70" s="276"/>
      <c r="W70" s="276"/>
    </row>
    <row r="71" spans="1:23" s="294" customFormat="1" ht="13.5" customHeight="1">
      <c r="A71" s="295"/>
      <c r="B71" s="296" t="s">
        <v>129</v>
      </c>
      <c r="C71" s="296"/>
      <c r="D71" s="190">
        <f>'THN 1'!G19</f>
        <v>11400000</v>
      </c>
      <c r="E71" s="190">
        <f>'THN 2'!G16</f>
        <v>8600000</v>
      </c>
      <c r="F71" s="190">
        <f>G25</f>
        <v>4800000</v>
      </c>
      <c r="G71" s="214">
        <f t="shared" si="5"/>
        <v>24800000</v>
      </c>
      <c r="H71" s="297">
        <f>G71/G77*100</f>
        <v>9.473060982830077</v>
      </c>
      <c r="I71" s="198"/>
      <c r="J71" s="198"/>
      <c r="K71" s="198"/>
      <c r="L71" s="198"/>
      <c r="M71" s="198"/>
      <c r="N71" s="198"/>
      <c r="O71" s="287"/>
      <c r="P71" s="160"/>
      <c r="Q71" s="276"/>
      <c r="R71" s="276"/>
      <c r="S71" s="124"/>
      <c r="T71" s="288"/>
      <c r="U71" s="289"/>
      <c r="V71" s="276"/>
      <c r="W71" s="276"/>
    </row>
    <row r="72" spans="1:23" s="294" customFormat="1" ht="13.5" customHeight="1">
      <c r="A72" s="295"/>
      <c r="B72" s="296" t="s">
        <v>130</v>
      </c>
      <c r="C72" s="296"/>
      <c r="D72" s="190">
        <f>'THN 1'!G63</f>
        <v>8215000</v>
      </c>
      <c r="E72" s="190">
        <v>0</v>
      </c>
      <c r="F72" s="190">
        <v>0</v>
      </c>
      <c r="G72" s="214">
        <f t="shared" si="5"/>
        <v>8215000</v>
      </c>
      <c r="H72" s="297">
        <f>G72/G77*100</f>
        <v>3.137951450562463</v>
      </c>
      <c r="I72" s="198"/>
      <c r="J72" s="198"/>
      <c r="K72" s="198"/>
      <c r="L72" s="198"/>
      <c r="M72" s="198"/>
      <c r="N72" s="198"/>
      <c r="O72" s="287"/>
      <c r="P72" s="160"/>
      <c r="Q72" s="276"/>
      <c r="R72" s="276"/>
      <c r="S72" s="124"/>
      <c r="T72" s="288"/>
      <c r="U72" s="289"/>
      <c r="V72" s="276"/>
      <c r="W72" s="276"/>
    </row>
    <row r="73" spans="1:23" s="294" customFormat="1" ht="12.75">
      <c r="A73" s="295">
        <v>3</v>
      </c>
      <c r="B73" s="296" t="s">
        <v>40</v>
      </c>
      <c r="C73" s="296"/>
      <c r="D73" s="190">
        <f>'THN 1'!K29</f>
        <v>18400000</v>
      </c>
      <c r="E73" s="190">
        <f>'THN 2'!K28</f>
        <v>25800000</v>
      </c>
      <c r="F73" s="190">
        <f>G40</f>
        <v>11100000</v>
      </c>
      <c r="G73" s="214">
        <f t="shared" si="5"/>
        <v>55300000</v>
      </c>
      <c r="H73" s="297">
        <f>G73/G77*100</f>
        <v>21.123398078649323</v>
      </c>
      <c r="I73" s="198"/>
      <c r="J73" s="198"/>
      <c r="K73" s="198"/>
      <c r="L73" s="198"/>
      <c r="M73" s="198"/>
      <c r="N73" s="198"/>
      <c r="O73" s="287"/>
      <c r="P73" s="160"/>
      <c r="Q73" s="124"/>
      <c r="R73" s="124"/>
      <c r="S73" s="124"/>
      <c r="T73" s="124"/>
      <c r="U73" s="298"/>
      <c r="V73" s="298"/>
      <c r="W73" s="298"/>
    </row>
    <row r="74" spans="1:23" s="300" customFormat="1" ht="12.75">
      <c r="A74" s="295">
        <v>4</v>
      </c>
      <c r="B74" s="296" t="s">
        <v>131</v>
      </c>
      <c r="C74" s="296"/>
      <c r="D74" s="190">
        <f>'THN 1'!K46</f>
        <v>5500000</v>
      </c>
      <c r="E74" s="190">
        <f>'THN 2'!K45</f>
        <v>5250000</v>
      </c>
      <c r="F74" s="190">
        <f>G50</f>
        <v>14375000</v>
      </c>
      <c r="G74" s="214">
        <f t="shared" si="5"/>
        <v>25125000</v>
      </c>
      <c r="H74" s="297">
        <f>G74/G77*100</f>
        <v>9.597203919097003</v>
      </c>
      <c r="I74" s="198"/>
      <c r="J74" s="198"/>
      <c r="K74" s="198"/>
      <c r="L74" s="198"/>
      <c r="M74" s="198"/>
      <c r="N74" s="198"/>
      <c r="O74" s="287"/>
      <c r="P74" s="160"/>
      <c r="Q74" s="127"/>
      <c r="R74" s="127"/>
      <c r="S74" s="127"/>
      <c r="T74" s="127"/>
      <c r="U74" s="299"/>
      <c r="V74" s="299"/>
      <c r="W74" s="299"/>
    </row>
    <row r="75" spans="1:23" s="294" customFormat="1" ht="14.25" customHeight="1">
      <c r="A75" s="295"/>
      <c r="B75" s="296" t="s">
        <v>132</v>
      </c>
      <c r="C75" s="296"/>
      <c r="D75" s="190">
        <f>'THN 1'!K52</f>
        <v>11460000</v>
      </c>
      <c r="E75" s="190">
        <f>'THN 2'!K51</f>
        <v>11820000</v>
      </c>
      <c r="F75" s="190">
        <f>G63</f>
        <v>13595000</v>
      </c>
      <c r="G75" s="214">
        <f t="shared" si="5"/>
        <v>36875000</v>
      </c>
      <c r="H75" s="297">
        <f>G75/G77*100</f>
        <v>14.08544853797819</v>
      </c>
      <c r="I75" s="198"/>
      <c r="J75" s="198"/>
      <c r="K75" s="198"/>
      <c r="L75" s="198"/>
      <c r="M75" s="198"/>
      <c r="N75" s="198"/>
      <c r="O75" s="287"/>
      <c r="P75" s="160"/>
      <c r="Q75" s="124"/>
      <c r="R75" s="124"/>
      <c r="S75" s="124"/>
      <c r="T75" s="124"/>
      <c r="U75" s="298"/>
      <c r="V75" s="298"/>
      <c r="W75" s="298"/>
    </row>
    <row r="76" spans="1:23" s="278" customFormat="1" ht="12.75">
      <c r="A76" s="295">
        <v>5</v>
      </c>
      <c r="B76" s="296" t="s">
        <v>133</v>
      </c>
      <c r="C76" s="296"/>
      <c r="D76" s="190"/>
      <c r="E76" s="190"/>
      <c r="F76" s="190"/>
      <c r="G76" s="214"/>
      <c r="H76" s="214"/>
      <c r="I76" s="198"/>
      <c r="J76" s="198"/>
      <c r="K76" s="198"/>
      <c r="L76" s="198"/>
      <c r="M76" s="198"/>
      <c r="N76" s="198"/>
      <c r="O76" s="287"/>
      <c r="P76" s="160"/>
      <c r="Q76" s="110"/>
      <c r="R76" s="110"/>
      <c r="S76" s="110"/>
      <c r="T76" s="110"/>
      <c r="U76" s="277"/>
      <c r="V76" s="277"/>
      <c r="W76" s="277"/>
    </row>
    <row r="77" spans="1:23" s="304" customFormat="1" ht="12.75">
      <c r="A77" s="301"/>
      <c r="B77" s="301"/>
      <c r="C77" s="301"/>
      <c r="D77" s="214">
        <f>SUM(D69:D76)</f>
        <v>98175000</v>
      </c>
      <c r="E77" s="214">
        <f>SUM(E69:E76)</f>
        <v>91120000</v>
      </c>
      <c r="F77" s="214">
        <f>SUM(F69:F76)</f>
        <v>72500000</v>
      </c>
      <c r="G77" s="214">
        <f>SUM(G69:G76)</f>
        <v>261795000</v>
      </c>
      <c r="H77" s="214">
        <f>SUM(H69:H76)</f>
        <v>100</v>
      </c>
      <c r="I77" s="256"/>
      <c r="J77" s="256"/>
      <c r="K77" s="256"/>
      <c r="L77" s="256"/>
      <c r="M77" s="256"/>
      <c r="N77" s="256"/>
      <c r="O77" s="302"/>
      <c r="P77" s="284"/>
      <c r="Q77" s="130"/>
      <c r="R77" s="130"/>
      <c r="S77" s="130"/>
      <c r="T77" s="130"/>
      <c r="U77" s="303"/>
      <c r="V77" s="303"/>
      <c r="W77" s="303"/>
    </row>
    <row r="78" spans="1:23" s="278" customFormat="1" ht="12.75">
      <c r="A78" s="274"/>
      <c r="B78" s="274"/>
      <c r="C78" s="274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275"/>
      <c r="P78" s="276"/>
      <c r="Q78" s="110"/>
      <c r="R78" s="110"/>
      <c r="S78" s="110"/>
      <c r="T78" s="110"/>
      <c r="U78" s="277"/>
      <c r="V78" s="277"/>
      <c r="W78" s="277"/>
    </row>
    <row r="79" spans="1:23" s="280" customFormat="1" ht="12.75">
      <c r="A79" s="274"/>
      <c r="B79" s="274"/>
      <c r="C79" s="274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9"/>
      <c r="P79" s="276"/>
      <c r="Q79" s="115"/>
      <c r="R79" s="115"/>
      <c r="S79" s="115"/>
      <c r="T79" s="115"/>
      <c r="U79" s="279"/>
      <c r="V79" s="279"/>
      <c r="W79" s="279"/>
    </row>
    <row r="80" spans="1:20" s="279" customFormat="1" ht="12.75">
      <c r="A80" s="305"/>
      <c r="B80" s="305"/>
      <c r="C80" s="305"/>
      <c r="D80" s="306"/>
      <c r="E80" s="306"/>
      <c r="F80" s="306"/>
      <c r="G80" s="306"/>
      <c r="H80" s="306"/>
      <c r="I80" s="206"/>
      <c r="J80" s="206"/>
      <c r="K80" s="206"/>
      <c r="L80" s="206"/>
      <c r="N80" s="206"/>
      <c r="O80" s="271" t="s">
        <v>160</v>
      </c>
      <c r="P80" s="206"/>
      <c r="Q80" s="115"/>
      <c r="R80" s="115"/>
      <c r="S80" s="115"/>
      <c r="T80" s="115"/>
    </row>
    <row r="81" spans="1:20" s="279" customFormat="1" ht="12.75">
      <c r="A81" s="307" t="s">
        <v>155</v>
      </c>
      <c r="B81" s="305"/>
      <c r="C81" s="305"/>
      <c r="D81" s="272"/>
      <c r="E81" s="272"/>
      <c r="F81" s="272"/>
      <c r="G81" s="272"/>
      <c r="H81" s="308"/>
      <c r="I81" s="206"/>
      <c r="J81" s="206"/>
      <c r="K81" s="206"/>
      <c r="L81" s="206"/>
      <c r="N81" s="206"/>
      <c r="O81" s="272" t="s">
        <v>154</v>
      </c>
      <c r="P81" s="206"/>
      <c r="Q81" s="115"/>
      <c r="R81" s="115"/>
      <c r="S81" s="115"/>
      <c r="T81" s="115"/>
    </row>
    <row r="82" spans="1:20" s="277" customFormat="1" ht="14.25" customHeight="1">
      <c r="A82" s="307" t="s">
        <v>156</v>
      </c>
      <c r="B82" s="309"/>
      <c r="C82" s="309"/>
      <c r="D82" s="272"/>
      <c r="E82" s="272"/>
      <c r="F82" s="272"/>
      <c r="G82" s="272"/>
      <c r="H82" s="308"/>
      <c r="I82" s="160"/>
      <c r="J82" s="160"/>
      <c r="K82" s="160"/>
      <c r="L82" s="160"/>
      <c r="N82" s="160"/>
      <c r="O82" s="272"/>
      <c r="P82" s="160"/>
      <c r="Q82" s="110"/>
      <c r="R82" s="110"/>
      <c r="S82" s="110"/>
      <c r="T82" s="110"/>
    </row>
    <row r="83" spans="1:20" s="277" customFormat="1" ht="12.75">
      <c r="A83" s="307" t="s">
        <v>157</v>
      </c>
      <c r="B83" s="309"/>
      <c r="C83" s="309"/>
      <c r="D83" s="272"/>
      <c r="E83" s="272"/>
      <c r="F83" s="272"/>
      <c r="G83" s="272"/>
      <c r="H83" s="308"/>
      <c r="I83" s="160"/>
      <c r="J83" s="160"/>
      <c r="K83" s="160"/>
      <c r="L83" s="160"/>
      <c r="N83" s="160"/>
      <c r="O83" s="272"/>
      <c r="P83" s="160"/>
      <c r="Q83" s="110"/>
      <c r="R83" s="110"/>
      <c r="S83" s="110"/>
      <c r="T83" s="110"/>
    </row>
    <row r="84" spans="1:20" s="277" customFormat="1" ht="12.75">
      <c r="A84" s="310"/>
      <c r="B84" s="309"/>
      <c r="C84" s="309"/>
      <c r="D84" s="272"/>
      <c r="E84" s="272"/>
      <c r="F84" s="272"/>
      <c r="G84" s="272"/>
      <c r="H84" s="308"/>
      <c r="I84" s="160"/>
      <c r="J84" s="160"/>
      <c r="K84" s="160"/>
      <c r="L84" s="160"/>
      <c r="N84" s="160"/>
      <c r="P84" s="160"/>
      <c r="Q84" s="110"/>
      <c r="R84" s="110"/>
      <c r="S84" s="110"/>
      <c r="T84" s="110"/>
    </row>
    <row r="85" spans="1:20" s="277" customFormat="1" ht="12.75">
      <c r="A85" s="311" t="s">
        <v>158</v>
      </c>
      <c r="B85" s="309"/>
      <c r="C85" s="309"/>
      <c r="D85" s="272"/>
      <c r="E85" s="272"/>
      <c r="F85" s="272"/>
      <c r="G85" s="272"/>
      <c r="H85" s="308"/>
      <c r="I85" s="160"/>
      <c r="J85" s="160"/>
      <c r="K85" s="160"/>
      <c r="L85" s="160"/>
      <c r="M85" s="160"/>
      <c r="N85" s="160"/>
      <c r="O85" s="271" t="s">
        <v>159</v>
      </c>
      <c r="P85" s="276"/>
      <c r="Q85" s="276"/>
      <c r="R85" s="110"/>
      <c r="S85" s="110"/>
      <c r="T85" s="110"/>
    </row>
    <row r="86" spans="1:23" s="277" customFormat="1" ht="12.75">
      <c r="A86" s="309"/>
      <c r="B86" s="309"/>
      <c r="C86" s="309"/>
      <c r="D86" s="272"/>
      <c r="E86" s="272"/>
      <c r="F86" s="272"/>
      <c r="G86" s="272"/>
      <c r="H86" s="308"/>
      <c r="I86" s="160"/>
      <c r="J86" s="160"/>
      <c r="K86" s="160"/>
      <c r="L86" s="160"/>
      <c r="M86" s="160"/>
      <c r="N86" s="160"/>
      <c r="O86" s="223"/>
      <c r="P86" s="276"/>
      <c r="Q86" s="276"/>
      <c r="R86" s="110"/>
      <c r="S86" s="110"/>
      <c r="T86" s="110"/>
      <c r="U86" s="110"/>
      <c r="V86" s="110"/>
      <c r="W86" s="110"/>
    </row>
    <row r="87" spans="1:23" s="277" customFormat="1" ht="12.75">
      <c r="A87" s="309"/>
      <c r="B87" s="309"/>
      <c r="C87" s="309"/>
      <c r="D87" s="272"/>
      <c r="E87" s="272"/>
      <c r="F87" s="272"/>
      <c r="G87" s="272"/>
      <c r="H87" s="308"/>
      <c r="I87" s="160"/>
      <c r="J87" s="160"/>
      <c r="K87" s="160"/>
      <c r="L87" s="160"/>
      <c r="M87" s="160"/>
      <c r="N87" s="160"/>
      <c r="O87" s="223"/>
      <c r="P87" s="276"/>
      <c r="Q87" s="276"/>
      <c r="R87" s="110"/>
      <c r="S87" s="110"/>
      <c r="T87" s="110"/>
      <c r="U87" s="110"/>
      <c r="V87" s="110"/>
      <c r="W87" s="110"/>
    </row>
    <row r="88" spans="1:23" s="277" customFormat="1" ht="12.75">
      <c r="A88" s="309"/>
      <c r="B88" s="309"/>
      <c r="C88" s="309"/>
      <c r="D88" s="309"/>
      <c r="E88" s="309"/>
      <c r="F88" s="309"/>
      <c r="G88" s="272"/>
      <c r="H88" s="309"/>
      <c r="I88" s="160"/>
      <c r="J88" s="160"/>
      <c r="K88" s="160"/>
      <c r="L88" s="160"/>
      <c r="M88" s="160"/>
      <c r="N88" s="160"/>
      <c r="O88" s="287"/>
      <c r="P88" s="276"/>
      <c r="Q88" s="276"/>
      <c r="R88" s="110"/>
      <c r="S88" s="110"/>
      <c r="T88" s="110"/>
      <c r="U88" s="110"/>
      <c r="V88" s="110"/>
      <c r="W88" s="110"/>
    </row>
    <row r="89" spans="1:23" s="277" customFormat="1" ht="12.75">
      <c r="A89" s="309"/>
      <c r="B89" s="309"/>
      <c r="C89" s="309"/>
      <c r="D89" s="272"/>
      <c r="E89" s="272"/>
      <c r="F89" s="272"/>
      <c r="G89" s="272"/>
      <c r="H89" s="312"/>
      <c r="I89" s="160"/>
      <c r="J89" s="160"/>
      <c r="K89" s="160"/>
      <c r="L89" s="160"/>
      <c r="M89" s="160"/>
      <c r="N89" s="160"/>
      <c r="O89" s="287"/>
      <c r="P89" s="276"/>
      <c r="Q89" s="276"/>
      <c r="R89" s="110"/>
      <c r="S89" s="110"/>
      <c r="T89" s="110"/>
      <c r="U89" s="110"/>
      <c r="V89" s="110"/>
      <c r="W89" s="110"/>
    </row>
    <row r="90" spans="1:23" s="277" customFormat="1" ht="12.75">
      <c r="A90" s="309"/>
      <c r="B90" s="309"/>
      <c r="C90" s="309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287"/>
      <c r="P90" s="276"/>
      <c r="Q90" s="276"/>
      <c r="R90" s="110"/>
      <c r="S90" s="110"/>
      <c r="T90" s="110"/>
      <c r="U90" s="110"/>
      <c r="V90" s="110"/>
      <c r="W90" s="110"/>
    </row>
    <row r="91" spans="1:23" s="277" customFormat="1" ht="12.75">
      <c r="A91" s="309"/>
      <c r="B91" s="309"/>
      <c r="C91" s="309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287"/>
      <c r="P91" s="276"/>
      <c r="Q91" s="276"/>
      <c r="R91" s="110"/>
      <c r="S91" s="110"/>
      <c r="T91" s="110"/>
      <c r="U91" s="110"/>
      <c r="V91" s="110"/>
      <c r="W91" s="110"/>
    </row>
    <row r="92" spans="1:23" s="279" customFormat="1" ht="12.75">
      <c r="A92" s="305"/>
      <c r="B92" s="305"/>
      <c r="C92" s="305"/>
      <c r="D92" s="305"/>
      <c r="E92" s="305"/>
      <c r="F92" s="206"/>
      <c r="G92" s="206"/>
      <c r="H92" s="206"/>
      <c r="I92" s="206"/>
      <c r="J92" s="206"/>
      <c r="K92" s="206"/>
      <c r="L92" s="206"/>
      <c r="M92" s="206"/>
      <c r="N92" s="206"/>
      <c r="O92" s="199"/>
      <c r="P92" s="160"/>
      <c r="Q92" s="127"/>
      <c r="R92" s="115"/>
      <c r="S92" s="115"/>
      <c r="T92" s="115"/>
      <c r="U92" s="115"/>
      <c r="V92" s="115"/>
      <c r="W92" s="115"/>
    </row>
    <row r="93" spans="1:23" s="278" customFormat="1" ht="12.75">
      <c r="A93" s="274"/>
      <c r="B93" s="274"/>
      <c r="C93" s="274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9"/>
      <c r="P93" s="160"/>
      <c r="Q93" s="130"/>
      <c r="R93" s="110"/>
      <c r="S93" s="110"/>
      <c r="T93" s="110"/>
      <c r="U93" s="277"/>
      <c r="V93" s="277"/>
      <c r="W93" s="277"/>
    </row>
    <row r="94" spans="1:23" s="278" customFormat="1" ht="12.75">
      <c r="A94" s="274"/>
      <c r="B94" s="274"/>
      <c r="C94" s="274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9"/>
      <c r="P94" s="160"/>
      <c r="Q94" s="110"/>
      <c r="R94" s="110"/>
      <c r="S94" s="110"/>
      <c r="T94" s="110"/>
      <c r="U94" s="277"/>
      <c r="V94" s="277"/>
      <c r="W94" s="277"/>
    </row>
    <row r="95" spans="1:23" s="278" customFormat="1" ht="12.75">
      <c r="A95" s="274"/>
      <c r="B95" s="274"/>
      <c r="C95" s="274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9"/>
      <c r="P95" s="160"/>
      <c r="Q95" s="110"/>
      <c r="R95" s="110"/>
      <c r="S95" s="110"/>
      <c r="T95" s="110"/>
      <c r="U95" s="277"/>
      <c r="V95" s="277"/>
      <c r="W95" s="277"/>
    </row>
    <row r="96" spans="1:23" s="278" customFormat="1" ht="12.75">
      <c r="A96" s="274"/>
      <c r="B96" s="274"/>
      <c r="C96" s="274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9"/>
      <c r="P96" s="160"/>
      <c r="Q96" s="110"/>
      <c r="R96" s="110"/>
      <c r="S96" s="110"/>
      <c r="T96" s="110"/>
      <c r="U96" s="277"/>
      <c r="V96" s="277"/>
      <c r="W96" s="277"/>
    </row>
    <row r="97" spans="1:23" s="278" customFormat="1" ht="12.75">
      <c r="A97" s="274"/>
      <c r="B97" s="274"/>
      <c r="C97" s="274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9"/>
      <c r="P97" s="160"/>
      <c r="Q97" s="110"/>
      <c r="R97" s="110"/>
      <c r="S97" s="110"/>
      <c r="T97" s="110"/>
      <c r="U97" s="277"/>
      <c r="V97" s="277"/>
      <c r="W97" s="277"/>
    </row>
    <row r="98" spans="1:23" s="278" customFormat="1" ht="12.75">
      <c r="A98" s="274"/>
      <c r="B98" s="274"/>
      <c r="C98" s="274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9"/>
      <c r="P98" s="160"/>
      <c r="Q98" s="110"/>
      <c r="R98" s="110"/>
      <c r="S98" s="110"/>
      <c r="T98" s="110"/>
      <c r="U98" s="277"/>
      <c r="V98" s="277"/>
      <c r="W98" s="277"/>
    </row>
    <row r="99" spans="1:23" s="278" customFormat="1" ht="12.75">
      <c r="A99" s="274"/>
      <c r="B99" s="274"/>
      <c r="C99" s="274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9"/>
      <c r="P99" s="160"/>
      <c r="Q99" s="110"/>
      <c r="R99" s="110"/>
      <c r="S99" s="110"/>
      <c r="T99" s="110"/>
      <c r="U99" s="277"/>
      <c r="V99" s="277"/>
      <c r="W99" s="277"/>
    </row>
    <row r="100" spans="1:23" s="278" customFormat="1" ht="12.75">
      <c r="A100" s="274"/>
      <c r="B100" s="274"/>
      <c r="C100" s="274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9"/>
      <c r="P100" s="160"/>
      <c r="Q100" s="110"/>
      <c r="R100" s="110"/>
      <c r="S100" s="110"/>
      <c r="T100" s="110"/>
      <c r="U100" s="277"/>
      <c r="V100" s="277"/>
      <c r="W100" s="277"/>
    </row>
    <row r="101" spans="1:23" s="278" customFormat="1" ht="12.75">
      <c r="A101" s="274"/>
      <c r="B101" s="274"/>
      <c r="C101" s="274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9"/>
      <c r="P101" s="160"/>
      <c r="Q101" s="110"/>
      <c r="R101" s="110"/>
      <c r="S101" s="110"/>
      <c r="T101" s="110"/>
      <c r="U101" s="277"/>
      <c r="V101" s="277"/>
      <c r="W101" s="277"/>
    </row>
    <row r="102" spans="1:23" s="278" customFormat="1" ht="12.75">
      <c r="A102" s="274"/>
      <c r="B102" s="274"/>
      <c r="C102" s="274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9"/>
      <c r="P102" s="160"/>
      <c r="Q102" s="110"/>
      <c r="R102" s="110"/>
      <c r="S102" s="110"/>
      <c r="T102" s="110"/>
      <c r="U102" s="277"/>
      <c r="V102" s="277"/>
      <c r="W102" s="277"/>
    </row>
    <row r="103" spans="1:23" s="278" customFormat="1" ht="12.75">
      <c r="A103" s="274"/>
      <c r="B103" s="274"/>
      <c r="C103" s="274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9"/>
      <c r="P103" s="160"/>
      <c r="Q103" s="110"/>
      <c r="R103" s="110"/>
      <c r="S103" s="110"/>
      <c r="T103" s="110"/>
      <c r="U103" s="277"/>
      <c r="V103" s="277"/>
      <c r="W103" s="277"/>
    </row>
    <row r="104" spans="1:23" s="278" customFormat="1" ht="12.75">
      <c r="A104" s="274"/>
      <c r="B104" s="274"/>
      <c r="C104" s="274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9"/>
      <c r="P104" s="160"/>
      <c r="Q104" s="110"/>
      <c r="R104" s="110"/>
      <c r="S104" s="110"/>
      <c r="T104" s="110"/>
      <c r="U104" s="277"/>
      <c r="V104" s="277"/>
      <c r="W104" s="277"/>
    </row>
    <row r="105" spans="1:23" s="278" customFormat="1" ht="12.75">
      <c r="A105" s="274"/>
      <c r="B105" s="274"/>
      <c r="C105" s="274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9"/>
      <c r="P105" s="160"/>
      <c r="Q105" s="110"/>
      <c r="R105" s="110"/>
      <c r="S105" s="110"/>
      <c r="T105" s="110"/>
      <c r="U105" s="277"/>
      <c r="V105" s="277"/>
      <c r="W105" s="277"/>
    </row>
    <row r="106" spans="1:23" s="278" customFormat="1" ht="12.75">
      <c r="A106" s="274"/>
      <c r="B106" s="274"/>
      <c r="C106" s="274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9"/>
      <c r="P106" s="160"/>
      <c r="Q106" s="110"/>
      <c r="R106" s="110"/>
      <c r="S106" s="110"/>
      <c r="T106" s="110"/>
      <c r="U106" s="277"/>
      <c r="V106" s="277"/>
      <c r="W106" s="277"/>
    </row>
    <row r="107" spans="1:23" s="278" customFormat="1" ht="12.75">
      <c r="A107" s="274"/>
      <c r="B107" s="274"/>
      <c r="C107" s="274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9"/>
      <c r="P107" s="160"/>
      <c r="Q107" s="110"/>
      <c r="R107" s="110"/>
      <c r="S107" s="110"/>
      <c r="T107" s="110"/>
      <c r="U107" s="277"/>
      <c r="V107" s="277"/>
      <c r="W107" s="277"/>
    </row>
    <row r="108" spans="1:23" s="278" customFormat="1" ht="12.75">
      <c r="A108" s="274"/>
      <c r="B108" s="274"/>
      <c r="C108" s="274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9"/>
      <c r="P108" s="160"/>
      <c r="Q108" s="110"/>
      <c r="R108" s="110"/>
      <c r="S108" s="110"/>
      <c r="T108" s="110"/>
      <c r="U108" s="277"/>
      <c r="V108" s="277"/>
      <c r="W108" s="277"/>
    </row>
    <row r="109" spans="1:23" s="278" customFormat="1" ht="12.75">
      <c r="A109" s="274"/>
      <c r="B109" s="274"/>
      <c r="C109" s="274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9"/>
      <c r="P109" s="160"/>
      <c r="Q109" s="110"/>
      <c r="R109" s="110"/>
      <c r="S109" s="110"/>
      <c r="T109" s="110"/>
      <c r="U109" s="277"/>
      <c r="V109" s="277"/>
      <c r="W109" s="277"/>
    </row>
    <row r="110" spans="1:23" s="278" customFormat="1" ht="12.75">
      <c r="A110" s="274"/>
      <c r="B110" s="274"/>
      <c r="C110" s="274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9"/>
      <c r="P110" s="160"/>
      <c r="Q110" s="110"/>
      <c r="R110" s="110"/>
      <c r="S110" s="110"/>
      <c r="T110" s="110"/>
      <c r="U110" s="277"/>
      <c r="V110" s="277"/>
      <c r="W110" s="277"/>
    </row>
    <row r="111" spans="1:23" s="278" customFormat="1" ht="12.75">
      <c r="A111" s="274"/>
      <c r="B111" s="274"/>
      <c r="C111" s="274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9"/>
      <c r="P111" s="160"/>
      <c r="Q111" s="110"/>
      <c r="R111" s="110"/>
      <c r="S111" s="110"/>
      <c r="T111" s="110"/>
      <c r="U111" s="277"/>
      <c r="V111" s="277"/>
      <c r="W111" s="277"/>
    </row>
    <row r="112" spans="1:23" s="278" customFormat="1" ht="12.75">
      <c r="A112" s="274"/>
      <c r="B112" s="274"/>
      <c r="C112" s="274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9"/>
      <c r="P112" s="160"/>
      <c r="Q112" s="110"/>
      <c r="R112" s="110"/>
      <c r="S112" s="110"/>
      <c r="T112" s="110"/>
      <c r="U112" s="277"/>
      <c r="V112" s="277"/>
      <c r="W112" s="277"/>
    </row>
    <row r="113" spans="1:23" s="278" customFormat="1" ht="12.75">
      <c r="A113" s="274"/>
      <c r="B113" s="274"/>
      <c r="C113" s="274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9"/>
      <c r="P113" s="160"/>
      <c r="Q113" s="110"/>
      <c r="R113" s="110"/>
      <c r="S113" s="110"/>
      <c r="T113" s="110"/>
      <c r="U113" s="277"/>
      <c r="V113" s="277"/>
      <c r="W113" s="277"/>
    </row>
    <row r="114" spans="1:23" s="278" customFormat="1" ht="12.75">
      <c r="A114" s="274"/>
      <c r="B114" s="274"/>
      <c r="C114" s="274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9"/>
      <c r="P114" s="160"/>
      <c r="Q114" s="110"/>
      <c r="R114" s="110"/>
      <c r="S114" s="110"/>
      <c r="T114" s="110"/>
      <c r="U114" s="277"/>
      <c r="V114" s="277"/>
      <c r="W114" s="277"/>
    </row>
    <row r="115" spans="1:23" s="278" customFormat="1" ht="12.75">
      <c r="A115" s="274"/>
      <c r="B115" s="274"/>
      <c r="C115" s="274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9"/>
      <c r="P115" s="160"/>
      <c r="Q115" s="110"/>
      <c r="R115" s="110"/>
      <c r="S115" s="110"/>
      <c r="T115" s="110"/>
      <c r="U115" s="277"/>
      <c r="V115" s="277"/>
      <c r="W115" s="277"/>
    </row>
    <row r="116" spans="1:23" s="278" customFormat="1" ht="12.75">
      <c r="A116" s="274"/>
      <c r="B116" s="274"/>
      <c r="C116" s="274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9"/>
      <c r="P116" s="160"/>
      <c r="Q116" s="110"/>
      <c r="R116" s="110"/>
      <c r="S116" s="110"/>
      <c r="T116" s="110"/>
      <c r="U116" s="277"/>
      <c r="V116" s="277"/>
      <c r="W116" s="277"/>
    </row>
    <row r="117" spans="1:23" s="278" customFormat="1" ht="12.75">
      <c r="A117" s="274"/>
      <c r="B117" s="274"/>
      <c r="C117" s="274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9"/>
      <c r="P117" s="160"/>
      <c r="Q117" s="110"/>
      <c r="R117" s="110"/>
      <c r="S117" s="110"/>
      <c r="T117" s="110"/>
      <c r="U117" s="277"/>
      <c r="V117" s="277"/>
      <c r="W117" s="277"/>
    </row>
    <row r="118" spans="1:23" s="278" customFormat="1" ht="12.75">
      <c r="A118" s="274"/>
      <c r="B118" s="274"/>
      <c r="C118" s="274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9"/>
      <c r="P118" s="160"/>
      <c r="Q118" s="110"/>
      <c r="R118" s="110"/>
      <c r="S118" s="110"/>
      <c r="T118" s="110"/>
      <c r="U118" s="277"/>
      <c r="V118" s="277"/>
      <c r="W118" s="277"/>
    </row>
    <row r="119" spans="1:23" s="278" customFormat="1" ht="12.75">
      <c r="A119" s="274"/>
      <c r="B119" s="274"/>
      <c r="C119" s="274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9"/>
      <c r="P119" s="160"/>
      <c r="Q119" s="110"/>
      <c r="R119" s="110"/>
      <c r="S119" s="110"/>
      <c r="T119" s="110"/>
      <c r="U119" s="277"/>
      <c r="V119" s="277"/>
      <c r="W119" s="277"/>
    </row>
    <row r="120" spans="1:23" s="278" customFormat="1" ht="12.75">
      <c r="A120" s="274"/>
      <c r="B120" s="274"/>
      <c r="C120" s="274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9"/>
      <c r="P120" s="160"/>
      <c r="Q120" s="110"/>
      <c r="R120" s="110"/>
      <c r="S120" s="110"/>
      <c r="T120" s="110"/>
      <c r="U120" s="277"/>
      <c r="V120" s="277"/>
      <c r="W120" s="277"/>
    </row>
    <row r="121" spans="1:23" s="278" customFormat="1" ht="12.75">
      <c r="A121" s="274"/>
      <c r="B121" s="274"/>
      <c r="C121" s="274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9"/>
      <c r="P121" s="160"/>
      <c r="Q121" s="110"/>
      <c r="R121" s="110"/>
      <c r="S121" s="110"/>
      <c r="T121" s="110"/>
      <c r="U121" s="277"/>
      <c r="V121" s="277"/>
      <c r="W121" s="277"/>
    </row>
    <row r="122" spans="1:23" s="278" customFormat="1" ht="12.75">
      <c r="A122" s="274"/>
      <c r="B122" s="274"/>
      <c r="C122" s="274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9"/>
      <c r="P122" s="160"/>
      <c r="Q122" s="110"/>
      <c r="R122" s="110"/>
      <c r="S122" s="110"/>
      <c r="T122" s="110"/>
      <c r="U122" s="277"/>
      <c r="V122" s="277"/>
      <c r="W122" s="277"/>
    </row>
    <row r="123" spans="1:23" s="278" customFormat="1" ht="12.75">
      <c r="A123" s="274"/>
      <c r="B123" s="274"/>
      <c r="C123" s="274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9"/>
      <c r="P123" s="160"/>
      <c r="Q123" s="110"/>
      <c r="R123" s="110"/>
      <c r="S123" s="110"/>
      <c r="T123" s="110"/>
      <c r="U123" s="277"/>
      <c r="V123" s="277"/>
      <c r="W123" s="277"/>
    </row>
    <row r="124" spans="1:23" s="278" customFormat="1" ht="12.75">
      <c r="A124" s="274"/>
      <c r="B124" s="274"/>
      <c r="C124" s="274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9"/>
      <c r="P124" s="160"/>
      <c r="Q124" s="110"/>
      <c r="R124" s="110"/>
      <c r="S124" s="110"/>
      <c r="T124" s="110"/>
      <c r="U124" s="277"/>
      <c r="V124" s="277"/>
      <c r="W124" s="277"/>
    </row>
    <row r="125" spans="1:23" s="278" customFormat="1" ht="12.75">
      <c r="A125" s="274"/>
      <c r="B125" s="274"/>
      <c r="C125" s="274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9"/>
      <c r="P125" s="160"/>
      <c r="Q125" s="110"/>
      <c r="R125" s="110"/>
      <c r="S125" s="110"/>
      <c r="T125" s="110"/>
      <c r="U125" s="277"/>
      <c r="V125" s="277"/>
      <c r="W125" s="277"/>
    </row>
    <row r="126" spans="1:23" s="278" customFormat="1" ht="12.75">
      <c r="A126" s="274"/>
      <c r="B126" s="274"/>
      <c r="C126" s="274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9"/>
      <c r="P126" s="160"/>
      <c r="Q126" s="110"/>
      <c r="R126" s="110"/>
      <c r="S126" s="110"/>
      <c r="T126" s="110"/>
      <c r="U126" s="277"/>
      <c r="V126" s="277"/>
      <c r="W126" s="277"/>
    </row>
    <row r="127" spans="1:23" s="278" customFormat="1" ht="12.75">
      <c r="A127" s="274"/>
      <c r="B127" s="274"/>
      <c r="C127" s="274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9"/>
      <c r="P127" s="160"/>
      <c r="Q127" s="110"/>
      <c r="R127" s="110"/>
      <c r="S127" s="110"/>
      <c r="T127" s="110"/>
      <c r="U127" s="277"/>
      <c r="V127" s="277"/>
      <c r="W127" s="277"/>
    </row>
    <row r="128" spans="1:23" s="278" customFormat="1" ht="12.75">
      <c r="A128" s="274"/>
      <c r="B128" s="274"/>
      <c r="C128" s="274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9"/>
      <c r="P128" s="160"/>
      <c r="Q128" s="110"/>
      <c r="R128" s="110"/>
      <c r="S128" s="110"/>
      <c r="T128" s="110"/>
      <c r="U128" s="277"/>
      <c r="V128" s="277"/>
      <c r="W128" s="277"/>
    </row>
    <row r="129" spans="1:23" s="278" customFormat="1" ht="12.75">
      <c r="A129" s="274"/>
      <c r="B129" s="274"/>
      <c r="C129" s="274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9"/>
      <c r="P129" s="160"/>
      <c r="Q129" s="110"/>
      <c r="R129" s="110"/>
      <c r="S129" s="110"/>
      <c r="T129" s="110"/>
      <c r="U129" s="277"/>
      <c r="V129" s="277"/>
      <c r="W129" s="277"/>
    </row>
    <row r="130" spans="1:23" s="278" customFormat="1" ht="12.75">
      <c r="A130" s="274"/>
      <c r="B130" s="274"/>
      <c r="C130" s="274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9"/>
      <c r="P130" s="160"/>
      <c r="Q130" s="110"/>
      <c r="R130" s="110"/>
      <c r="S130" s="110"/>
      <c r="T130" s="110"/>
      <c r="U130" s="277"/>
      <c r="V130" s="277"/>
      <c r="W130" s="277"/>
    </row>
    <row r="131" spans="1:23" s="278" customFormat="1" ht="12.75">
      <c r="A131" s="274"/>
      <c r="B131" s="274"/>
      <c r="C131" s="274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9"/>
      <c r="P131" s="160"/>
      <c r="Q131" s="110"/>
      <c r="R131" s="110"/>
      <c r="S131" s="110"/>
      <c r="T131" s="110"/>
      <c r="U131" s="277"/>
      <c r="V131" s="277"/>
      <c r="W131" s="277"/>
    </row>
    <row r="132" spans="1:23" s="278" customFormat="1" ht="12.75">
      <c r="A132" s="274"/>
      <c r="B132" s="274"/>
      <c r="C132" s="274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9"/>
      <c r="P132" s="160"/>
      <c r="Q132" s="110"/>
      <c r="R132" s="110"/>
      <c r="S132" s="110"/>
      <c r="T132" s="110"/>
      <c r="U132" s="277"/>
      <c r="V132" s="277"/>
      <c r="W132" s="277"/>
    </row>
    <row r="133" spans="1:23" s="278" customFormat="1" ht="12.75">
      <c r="A133" s="274"/>
      <c r="B133" s="274"/>
      <c r="C133" s="274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9"/>
      <c r="P133" s="160"/>
      <c r="Q133" s="110"/>
      <c r="R133" s="110"/>
      <c r="S133" s="110"/>
      <c r="T133" s="110"/>
      <c r="U133" s="277"/>
      <c r="V133" s="277"/>
      <c r="W133" s="277"/>
    </row>
    <row r="134" spans="1:23" s="278" customFormat="1" ht="12.75">
      <c r="A134" s="274"/>
      <c r="B134" s="274"/>
      <c r="C134" s="274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9"/>
      <c r="P134" s="160"/>
      <c r="Q134" s="110"/>
      <c r="R134" s="110"/>
      <c r="S134" s="110"/>
      <c r="T134" s="110"/>
      <c r="U134" s="277"/>
      <c r="V134" s="277"/>
      <c r="W134" s="277"/>
    </row>
    <row r="135" spans="1:23" s="278" customFormat="1" ht="12.75">
      <c r="A135" s="274"/>
      <c r="B135" s="274"/>
      <c r="C135" s="274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9"/>
      <c r="P135" s="160"/>
      <c r="Q135" s="110"/>
      <c r="R135" s="110"/>
      <c r="S135" s="110"/>
      <c r="T135" s="110"/>
      <c r="U135" s="277"/>
      <c r="V135" s="277"/>
      <c r="W135" s="277"/>
    </row>
    <row r="136" spans="1:23" s="278" customFormat="1" ht="12.75">
      <c r="A136" s="274"/>
      <c r="B136" s="274"/>
      <c r="C136" s="274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9"/>
      <c r="P136" s="160"/>
      <c r="Q136" s="110"/>
      <c r="R136" s="110"/>
      <c r="S136" s="110"/>
      <c r="T136" s="110"/>
      <c r="U136" s="277"/>
      <c r="V136" s="277"/>
      <c r="W136" s="277"/>
    </row>
    <row r="137" spans="1:23" s="278" customFormat="1" ht="12.75">
      <c r="A137" s="274"/>
      <c r="B137" s="274"/>
      <c r="C137" s="274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9"/>
      <c r="P137" s="160"/>
      <c r="Q137" s="110"/>
      <c r="R137" s="110"/>
      <c r="S137" s="110"/>
      <c r="T137" s="110"/>
      <c r="U137" s="277"/>
      <c r="V137" s="277"/>
      <c r="W137" s="277"/>
    </row>
    <row r="138" spans="1:23" s="278" customFormat="1" ht="12.75">
      <c r="A138" s="274"/>
      <c r="B138" s="274"/>
      <c r="C138" s="274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9"/>
      <c r="P138" s="160"/>
      <c r="Q138" s="110"/>
      <c r="R138" s="110"/>
      <c r="S138" s="110"/>
      <c r="T138" s="110"/>
      <c r="U138" s="277"/>
      <c r="V138" s="277"/>
      <c r="W138" s="277"/>
    </row>
    <row r="139" spans="1:23" s="278" customFormat="1" ht="12.75">
      <c r="A139" s="274"/>
      <c r="B139" s="274"/>
      <c r="C139" s="274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9"/>
      <c r="P139" s="160"/>
      <c r="Q139" s="110"/>
      <c r="R139" s="110"/>
      <c r="S139" s="110"/>
      <c r="T139" s="110"/>
      <c r="U139" s="277"/>
      <c r="V139" s="277"/>
      <c r="W139" s="277"/>
    </row>
    <row r="140" spans="1:23" s="278" customFormat="1" ht="12.75">
      <c r="A140" s="274"/>
      <c r="B140" s="274"/>
      <c r="C140" s="274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9"/>
      <c r="P140" s="160"/>
      <c r="Q140" s="110"/>
      <c r="R140" s="110"/>
      <c r="S140" s="110"/>
      <c r="T140" s="110"/>
      <c r="U140" s="277"/>
      <c r="V140" s="277"/>
      <c r="W140" s="277"/>
    </row>
    <row r="141" spans="1:23" s="278" customFormat="1" ht="12.75">
      <c r="A141" s="274"/>
      <c r="B141" s="274"/>
      <c r="C141" s="274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9"/>
      <c r="P141" s="160"/>
      <c r="Q141" s="110"/>
      <c r="R141" s="110"/>
      <c r="S141" s="110"/>
      <c r="T141" s="110"/>
      <c r="U141" s="277"/>
      <c r="V141" s="277"/>
      <c r="W141" s="277"/>
    </row>
    <row r="142" spans="1:23" s="278" customFormat="1" ht="12.75">
      <c r="A142" s="274"/>
      <c r="B142" s="274"/>
      <c r="C142" s="274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9"/>
      <c r="P142" s="160"/>
      <c r="Q142" s="110"/>
      <c r="R142" s="110"/>
      <c r="S142" s="110"/>
      <c r="T142" s="110"/>
      <c r="U142" s="277"/>
      <c r="V142" s="277"/>
      <c r="W142" s="277"/>
    </row>
    <row r="143" spans="1:23" s="278" customFormat="1" ht="12.75">
      <c r="A143" s="274"/>
      <c r="B143" s="274"/>
      <c r="C143" s="274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9"/>
      <c r="P143" s="160"/>
      <c r="Q143" s="110"/>
      <c r="R143" s="110"/>
      <c r="S143" s="110"/>
      <c r="T143" s="110"/>
      <c r="U143" s="277"/>
      <c r="V143" s="277"/>
      <c r="W143" s="277"/>
    </row>
    <row r="144" spans="1:23" s="278" customFormat="1" ht="12.75">
      <c r="A144" s="274"/>
      <c r="B144" s="274"/>
      <c r="C144" s="274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9"/>
      <c r="P144" s="160"/>
      <c r="Q144" s="110"/>
      <c r="R144" s="110"/>
      <c r="S144" s="110"/>
      <c r="T144" s="110"/>
      <c r="U144" s="277"/>
      <c r="V144" s="277"/>
      <c r="W144" s="277"/>
    </row>
    <row r="145" spans="1:23" s="278" customFormat="1" ht="12.75">
      <c r="A145" s="274"/>
      <c r="B145" s="274"/>
      <c r="C145" s="274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9"/>
      <c r="P145" s="160"/>
      <c r="Q145" s="110"/>
      <c r="R145" s="110"/>
      <c r="S145" s="110"/>
      <c r="T145" s="110"/>
      <c r="U145" s="277"/>
      <c r="V145" s="277"/>
      <c r="W145" s="277"/>
    </row>
    <row r="146" spans="1:23" s="278" customFormat="1" ht="12.75">
      <c r="A146" s="274"/>
      <c r="B146" s="274"/>
      <c r="C146" s="274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9"/>
      <c r="P146" s="160"/>
      <c r="Q146" s="110"/>
      <c r="R146" s="110"/>
      <c r="S146" s="110"/>
      <c r="T146" s="110"/>
      <c r="U146" s="277"/>
      <c r="V146" s="277"/>
      <c r="W146" s="277"/>
    </row>
    <row r="147" spans="1:23" s="278" customFormat="1" ht="12.75">
      <c r="A147" s="274"/>
      <c r="B147" s="274"/>
      <c r="C147" s="274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9"/>
      <c r="P147" s="160"/>
      <c r="Q147" s="110"/>
      <c r="R147" s="110"/>
      <c r="S147" s="110"/>
      <c r="T147" s="110"/>
      <c r="U147" s="277"/>
      <c r="V147" s="277"/>
      <c r="W147" s="277"/>
    </row>
    <row r="148" spans="1:23" s="278" customFormat="1" ht="12.75">
      <c r="A148" s="274"/>
      <c r="B148" s="274"/>
      <c r="C148" s="274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9"/>
      <c r="P148" s="160"/>
      <c r="Q148" s="110"/>
      <c r="R148" s="110"/>
      <c r="S148" s="110"/>
      <c r="T148" s="110"/>
      <c r="U148" s="277"/>
      <c r="V148" s="277"/>
      <c r="W148" s="277"/>
    </row>
    <row r="149" spans="1:23" s="278" customFormat="1" ht="12.75">
      <c r="A149" s="274"/>
      <c r="B149" s="274"/>
      <c r="C149" s="274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9"/>
      <c r="P149" s="160"/>
      <c r="Q149" s="110"/>
      <c r="R149" s="110"/>
      <c r="S149" s="110"/>
      <c r="T149" s="110"/>
      <c r="U149" s="277"/>
      <c r="V149" s="277"/>
      <c r="W149" s="277"/>
    </row>
    <row r="150" spans="1:23" s="278" customFormat="1" ht="12.75">
      <c r="A150" s="274"/>
      <c r="B150" s="274"/>
      <c r="C150" s="274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9"/>
      <c r="P150" s="160"/>
      <c r="Q150" s="110"/>
      <c r="R150" s="110"/>
      <c r="S150" s="110"/>
      <c r="T150" s="110"/>
      <c r="U150" s="277"/>
      <c r="V150" s="277"/>
      <c r="W150" s="277"/>
    </row>
    <row r="151" spans="1:23" s="278" customFormat="1" ht="12.75">
      <c r="A151" s="274"/>
      <c r="B151" s="274"/>
      <c r="C151" s="274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9"/>
      <c r="P151" s="160"/>
      <c r="Q151" s="110"/>
      <c r="R151" s="110"/>
      <c r="S151" s="110"/>
      <c r="T151" s="110"/>
      <c r="U151" s="277"/>
      <c r="V151" s="277"/>
      <c r="W151" s="277"/>
    </row>
    <row r="152" spans="1:23" s="278" customFormat="1" ht="12.75">
      <c r="A152" s="274"/>
      <c r="B152" s="274"/>
      <c r="C152" s="274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9"/>
      <c r="P152" s="160"/>
      <c r="Q152" s="110"/>
      <c r="R152" s="110"/>
      <c r="S152" s="110"/>
      <c r="T152" s="110"/>
      <c r="U152" s="277"/>
      <c r="V152" s="277"/>
      <c r="W152" s="277"/>
    </row>
    <row r="153" spans="1:23" s="278" customFormat="1" ht="12.75">
      <c r="A153" s="274"/>
      <c r="B153" s="274"/>
      <c r="C153" s="274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9"/>
      <c r="P153" s="160"/>
      <c r="Q153" s="110"/>
      <c r="R153" s="110"/>
      <c r="S153" s="110"/>
      <c r="T153" s="110"/>
      <c r="U153" s="277"/>
      <c r="V153" s="277"/>
      <c r="W153" s="277"/>
    </row>
    <row r="154" spans="1:23" s="278" customFormat="1" ht="12.75">
      <c r="A154" s="274"/>
      <c r="B154" s="274"/>
      <c r="C154" s="274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9"/>
      <c r="P154" s="160"/>
      <c r="Q154" s="110"/>
      <c r="R154" s="110"/>
      <c r="S154" s="110"/>
      <c r="T154" s="110"/>
      <c r="U154" s="277"/>
      <c r="V154" s="277"/>
      <c r="W154" s="277"/>
    </row>
    <row r="155" spans="1:23" s="278" customFormat="1" ht="12.75">
      <c r="A155" s="274"/>
      <c r="B155" s="274"/>
      <c r="C155" s="274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9"/>
      <c r="P155" s="160"/>
      <c r="Q155" s="110"/>
      <c r="R155" s="110"/>
      <c r="S155" s="110"/>
      <c r="T155" s="110"/>
      <c r="U155" s="277"/>
      <c r="V155" s="277"/>
      <c r="W155" s="277"/>
    </row>
    <row r="156" spans="1:23" s="278" customFormat="1" ht="12.75">
      <c r="A156" s="274"/>
      <c r="B156" s="274"/>
      <c r="C156" s="274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9"/>
      <c r="P156" s="160"/>
      <c r="Q156" s="110"/>
      <c r="R156" s="110"/>
      <c r="S156" s="110"/>
      <c r="T156" s="110"/>
      <c r="U156" s="277"/>
      <c r="V156" s="277"/>
      <c r="W156" s="277"/>
    </row>
    <row r="157" spans="1:23" s="278" customFormat="1" ht="12.75">
      <c r="A157" s="274"/>
      <c r="B157" s="274"/>
      <c r="C157" s="274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9"/>
      <c r="P157" s="160"/>
      <c r="Q157" s="110"/>
      <c r="R157" s="110"/>
      <c r="S157" s="110"/>
      <c r="T157" s="110"/>
      <c r="U157" s="277"/>
      <c r="V157" s="277"/>
      <c r="W157" s="277"/>
    </row>
    <row r="158" spans="1:23" s="278" customFormat="1" ht="12.75">
      <c r="A158" s="274"/>
      <c r="B158" s="274"/>
      <c r="C158" s="274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9"/>
      <c r="P158" s="160"/>
      <c r="Q158" s="110"/>
      <c r="R158" s="110"/>
      <c r="S158" s="110"/>
      <c r="T158" s="110"/>
      <c r="U158" s="277"/>
      <c r="V158" s="277"/>
      <c r="W158" s="277"/>
    </row>
    <row r="159" spans="1:23" s="278" customFormat="1" ht="12.75">
      <c r="A159" s="274"/>
      <c r="B159" s="274"/>
      <c r="C159" s="274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9"/>
      <c r="P159" s="160"/>
      <c r="Q159" s="110"/>
      <c r="R159" s="110"/>
      <c r="S159" s="110"/>
      <c r="T159" s="110"/>
      <c r="U159" s="277"/>
      <c r="V159" s="277"/>
      <c r="W159" s="277"/>
    </row>
    <row r="160" spans="1:23" s="278" customFormat="1" ht="12.75">
      <c r="A160" s="274"/>
      <c r="B160" s="274"/>
      <c r="C160" s="274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9"/>
      <c r="P160" s="160"/>
      <c r="Q160" s="110"/>
      <c r="R160" s="110"/>
      <c r="S160" s="110"/>
      <c r="T160" s="110"/>
      <c r="U160" s="277"/>
      <c r="V160" s="277"/>
      <c r="W160" s="277"/>
    </row>
    <row r="161" spans="1:23" s="278" customFormat="1" ht="12.75">
      <c r="A161" s="274"/>
      <c r="B161" s="274"/>
      <c r="C161" s="274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9"/>
      <c r="P161" s="160"/>
      <c r="Q161" s="110"/>
      <c r="R161" s="110"/>
      <c r="S161" s="110"/>
      <c r="T161" s="110"/>
      <c r="U161" s="277"/>
      <c r="V161" s="277"/>
      <c r="W161" s="277"/>
    </row>
    <row r="162" spans="1:23" s="278" customFormat="1" ht="12.75">
      <c r="A162" s="274"/>
      <c r="B162" s="274"/>
      <c r="C162" s="274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9"/>
      <c r="P162" s="160"/>
      <c r="Q162" s="110"/>
      <c r="R162" s="110"/>
      <c r="S162" s="110"/>
      <c r="T162" s="110"/>
      <c r="U162" s="277"/>
      <c r="V162" s="277"/>
      <c r="W162" s="277"/>
    </row>
    <row r="163" spans="1:23" s="278" customFormat="1" ht="12.75">
      <c r="A163" s="274"/>
      <c r="B163" s="274"/>
      <c r="C163" s="274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9"/>
      <c r="P163" s="160"/>
      <c r="Q163" s="110"/>
      <c r="R163" s="110"/>
      <c r="S163" s="110"/>
      <c r="T163" s="110"/>
      <c r="U163" s="277"/>
      <c r="V163" s="277"/>
      <c r="W163" s="277"/>
    </row>
    <row r="164" spans="1:23" s="278" customFormat="1" ht="12.75">
      <c r="A164" s="274"/>
      <c r="B164" s="274"/>
      <c r="C164" s="274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9"/>
      <c r="P164" s="160"/>
      <c r="Q164" s="110"/>
      <c r="R164" s="110"/>
      <c r="S164" s="110"/>
      <c r="T164" s="110"/>
      <c r="U164" s="277"/>
      <c r="V164" s="277"/>
      <c r="W164" s="277"/>
    </row>
    <row r="165" spans="1:23" s="278" customFormat="1" ht="12.75">
      <c r="A165" s="274"/>
      <c r="B165" s="274"/>
      <c r="C165" s="274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9"/>
      <c r="P165" s="160"/>
      <c r="Q165" s="110"/>
      <c r="R165" s="110"/>
      <c r="S165" s="110"/>
      <c r="T165" s="110"/>
      <c r="U165" s="277"/>
      <c r="V165" s="277"/>
      <c r="W165" s="277"/>
    </row>
    <row r="166" spans="1:23" s="278" customFormat="1" ht="12.75">
      <c r="A166" s="274"/>
      <c r="B166" s="274"/>
      <c r="C166" s="274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9"/>
      <c r="P166" s="160"/>
      <c r="Q166" s="110"/>
      <c r="R166" s="110"/>
      <c r="S166" s="110"/>
      <c r="T166" s="110"/>
      <c r="U166" s="277"/>
      <c r="V166" s="277"/>
      <c r="W166" s="277"/>
    </row>
    <row r="167" spans="1:23" s="278" customFormat="1" ht="12.75">
      <c r="A167" s="274"/>
      <c r="B167" s="274"/>
      <c r="C167" s="274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9"/>
      <c r="P167" s="160"/>
      <c r="Q167" s="110"/>
      <c r="R167" s="110"/>
      <c r="S167" s="110"/>
      <c r="T167" s="110"/>
      <c r="U167" s="277"/>
      <c r="V167" s="277"/>
      <c r="W167" s="277"/>
    </row>
    <row r="168" spans="1:23" s="278" customFormat="1" ht="12.75">
      <c r="A168" s="274"/>
      <c r="B168" s="274"/>
      <c r="C168" s="274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9"/>
      <c r="P168" s="160"/>
      <c r="Q168" s="110"/>
      <c r="R168" s="110"/>
      <c r="S168" s="110"/>
      <c r="T168" s="110"/>
      <c r="U168" s="277"/>
      <c r="V168" s="277"/>
      <c r="W168" s="277"/>
    </row>
    <row r="169" spans="1:23" s="278" customFormat="1" ht="12.75">
      <c r="A169" s="274"/>
      <c r="B169" s="274"/>
      <c r="C169" s="274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9"/>
      <c r="P169" s="160"/>
      <c r="Q169" s="110"/>
      <c r="R169" s="110"/>
      <c r="S169" s="110"/>
      <c r="T169" s="110"/>
      <c r="U169" s="277"/>
      <c r="V169" s="277"/>
      <c r="W169" s="277"/>
    </row>
    <row r="170" spans="1:23" s="278" customFormat="1" ht="12.75">
      <c r="A170" s="274"/>
      <c r="B170" s="274"/>
      <c r="C170" s="274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9"/>
      <c r="P170" s="160"/>
      <c r="Q170" s="110"/>
      <c r="R170" s="110"/>
      <c r="S170" s="110"/>
      <c r="T170" s="110"/>
      <c r="U170" s="277"/>
      <c r="V170" s="277"/>
      <c r="W170" s="277"/>
    </row>
    <row r="171" spans="1:23" s="278" customFormat="1" ht="12.75">
      <c r="A171" s="274"/>
      <c r="B171" s="274"/>
      <c r="C171" s="274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9"/>
      <c r="P171" s="160"/>
      <c r="Q171" s="110"/>
      <c r="R171" s="110"/>
      <c r="S171" s="110"/>
      <c r="T171" s="110"/>
      <c r="U171" s="277"/>
      <c r="V171" s="277"/>
      <c r="W171" s="277"/>
    </row>
    <row r="172" spans="1:23" s="278" customFormat="1" ht="12.75">
      <c r="A172" s="274"/>
      <c r="B172" s="274"/>
      <c r="C172" s="274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9"/>
      <c r="P172" s="160"/>
      <c r="Q172" s="110"/>
      <c r="R172" s="110"/>
      <c r="S172" s="110"/>
      <c r="T172" s="110"/>
      <c r="U172" s="277"/>
      <c r="V172" s="277"/>
      <c r="W172" s="277"/>
    </row>
    <row r="173" spans="1:23" s="278" customFormat="1" ht="12.75">
      <c r="A173" s="274"/>
      <c r="B173" s="274"/>
      <c r="C173" s="274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9"/>
      <c r="P173" s="160"/>
      <c r="Q173" s="110"/>
      <c r="R173" s="110"/>
      <c r="S173" s="110"/>
      <c r="T173" s="110"/>
      <c r="U173" s="277"/>
      <c r="V173" s="277"/>
      <c r="W173" s="277"/>
    </row>
    <row r="174" spans="1:23" s="278" customFormat="1" ht="12.75">
      <c r="A174" s="274"/>
      <c r="B174" s="274"/>
      <c r="C174" s="274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9"/>
      <c r="P174" s="160"/>
      <c r="Q174" s="110"/>
      <c r="R174" s="110"/>
      <c r="S174" s="110"/>
      <c r="T174" s="110"/>
      <c r="U174" s="277"/>
      <c r="V174" s="277"/>
      <c r="W174" s="277"/>
    </row>
    <row r="175" spans="1:23" s="278" customFormat="1" ht="12.75">
      <c r="A175" s="274"/>
      <c r="B175" s="274"/>
      <c r="C175" s="274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9"/>
      <c r="P175" s="160"/>
      <c r="Q175" s="110"/>
      <c r="R175" s="110"/>
      <c r="S175" s="110"/>
      <c r="T175" s="110"/>
      <c r="U175" s="277"/>
      <c r="V175" s="277"/>
      <c r="W175" s="277"/>
    </row>
    <row r="176" spans="1:23" s="278" customFormat="1" ht="12.75">
      <c r="A176" s="274"/>
      <c r="B176" s="274"/>
      <c r="C176" s="274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9"/>
      <c r="P176" s="160"/>
      <c r="Q176" s="110"/>
      <c r="R176" s="110"/>
      <c r="S176" s="110"/>
      <c r="T176" s="110"/>
      <c r="U176" s="277"/>
      <c r="V176" s="277"/>
      <c r="W176" s="277"/>
    </row>
    <row r="177" spans="1:23" s="278" customFormat="1" ht="12.75">
      <c r="A177" s="274"/>
      <c r="B177" s="274"/>
      <c r="C177" s="274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9"/>
      <c r="P177" s="160"/>
      <c r="Q177" s="110"/>
      <c r="R177" s="110"/>
      <c r="S177" s="110"/>
      <c r="T177" s="110"/>
      <c r="U177" s="277"/>
      <c r="V177" s="277"/>
      <c r="W177" s="277"/>
    </row>
    <row r="178" spans="1:23" s="278" customFormat="1" ht="12.75">
      <c r="A178" s="274"/>
      <c r="B178" s="274"/>
      <c r="C178" s="274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9"/>
      <c r="P178" s="160"/>
      <c r="Q178" s="110"/>
      <c r="R178" s="110"/>
      <c r="S178" s="110"/>
      <c r="T178" s="110"/>
      <c r="U178" s="277"/>
      <c r="V178" s="277"/>
      <c r="W178" s="277"/>
    </row>
    <row r="179" spans="1:23" s="278" customFormat="1" ht="12.75">
      <c r="A179" s="274"/>
      <c r="B179" s="274"/>
      <c r="C179" s="274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9"/>
      <c r="P179" s="160"/>
      <c r="Q179" s="110"/>
      <c r="R179" s="110"/>
      <c r="S179" s="110"/>
      <c r="T179" s="110"/>
      <c r="U179" s="277"/>
      <c r="V179" s="277"/>
      <c r="W179" s="277"/>
    </row>
    <row r="180" spans="1:23" s="278" customFormat="1" ht="12.75">
      <c r="A180" s="274"/>
      <c r="B180" s="274"/>
      <c r="C180" s="274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9"/>
      <c r="P180" s="160"/>
      <c r="Q180" s="110"/>
      <c r="R180" s="110"/>
      <c r="S180" s="110"/>
      <c r="T180" s="110"/>
      <c r="U180" s="277"/>
      <c r="V180" s="277"/>
      <c r="W180" s="277"/>
    </row>
    <row r="181" spans="1:23" s="278" customFormat="1" ht="12.75">
      <c r="A181" s="274"/>
      <c r="B181" s="274"/>
      <c r="C181" s="274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9"/>
      <c r="P181" s="160"/>
      <c r="Q181" s="110"/>
      <c r="R181" s="110"/>
      <c r="S181" s="110"/>
      <c r="T181" s="110"/>
      <c r="U181" s="277"/>
      <c r="V181" s="277"/>
      <c r="W181" s="277"/>
    </row>
    <row r="182" spans="1:23" s="278" customFormat="1" ht="12.75">
      <c r="A182" s="274"/>
      <c r="B182" s="274"/>
      <c r="C182" s="274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9"/>
      <c r="P182" s="160"/>
      <c r="Q182" s="110"/>
      <c r="R182" s="110"/>
      <c r="S182" s="110"/>
      <c r="T182" s="110"/>
      <c r="U182" s="277"/>
      <c r="V182" s="277"/>
      <c r="W182" s="277"/>
    </row>
    <row r="183" spans="1:23" s="278" customFormat="1" ht="12.75">
      <c r="A183" s="274"/>
      <c r="B183" s="274"/>
      <c r="C183" s="274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9"/>
      <c r="P183" s="160"/>
      <c r="Q183" s="110"/>
      <c r="R183" s="110"/>
      <c r="S183" s="110"/>
      <c r="T183" s="110"/>
      <c r="U183" s="277"/>
      <c r="V183" s="277"/>
      <c r="W183" s="277"/>
    </row>
    <row r="184" spans="1:23" s="278" customFormat="1" ht="12.75">
      <c r="A184" s="274"/>
      <c r="B184" s="274"/>
      <c r="C184" s="274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9"/>
      <c r="P184" s="160"/>
      <c r="Q184" s="110"/>
      <c r="R184" s="110"/>
      <c r="S184" s="110"/>
      <c r="T184" s="110"/>
      <c r="U184" s="277"/>
      <c r="V184" s="277"/>
      <c r="W184" s="277"/>
    </row>
    <row r="185" spans="1:23" s="278" customFormat="1" ht="12.75">
      <c r="A185" s="274"/>
      <c r="B185" s="274"/>
      <c r="C185" s="274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9"/>
      <c r="P185" s="160"/>
      <c r="Q185" s="110"/>
      <c r="R185" s="110"/>
      <c r="S185" s="110"/>
      <c r="T185" s="110"/>
      <c r="U185" s="277"/>
      <c r="V185" s="277"/>
      <c r="W185" s="277"/>
    </row>
  </sheetData>
  <sheetProtection/>
  <mergeCells count="47">
    <mergeCell ref="A66:G66"/>
    <mergeCell ref="B59:D59"/>
    <mergeCell ref="B60:D60"/>
    <mergeCell ref="B61:D61"/>
    <mergeCell ref="B62:D62"/>
    <mergeCell ref="A63:F63"/>
    <mergeCell ref="A65:G65"/>
    <mergeCell ref="E53:E54"/>
    <mergeCell ref="F53:F54"/>
    <mergeCell ref="B55:D55"/>
    <mergeCell ref="B56:D56"/>
    <mergeCell ref="B57:D57"/>
    <mergeCell ref="B58:D58"/>
    <mergeCell ref="B45:C45"/>
    <mergeCell ref="B46:C46"/>
    <mergeCell ref="B49:C49"/>
    <mergeCell ref="A50:C50"/>
    <mergeCell ref="A53:A54"/>
    <mergeCell ref="B53:D54"/>
    <mergeCell ref="B37:D37"/>
    <mergeCell ref="B38:D38"/>
    <mergeCell ref="B39:D39"/>
    <mergeCell ref="A40:F40"/>
    <mergeCell ref="B43:C43"/>
    <mergeCell ref="B44:C44"/>
    <mergeCell ref="A25:F25"/>
    <mergeCell ref="A31:F31"/>
    <mergeCell ref="A34:A35"/>
    <mergeCell ref="E34:E35"/>
    <mergeCell ref="F34:F35"/>
    <mergeCell ref="B36:D36"/>
    <mergeCell ref="A12:F12"/>
    <mergeCell ref="B15:D15"/>
    <mergeCell ref="B16:D16"/>
    <mergeCell ref="B17:D17"/>
    <mergeCell ref="B18:D18"/>
    <mergeCell ref="A19:D19"/>
    <mergeCell ref="A1:O1"/>
    <mergeCell ref="A2:O2"/>
    <mergeCell ref="A3:H3"/>
    <mergeCell ref="C4:F4"/>
    <mergeCell ref="A6:A7"/>
    <mergeCell ref="B6:B7"/>
    <mergeCell ref="C6:C7"/>
    <mergeCell ref="D6:D7"/>
    <mergeCell ref="E6:E7"/>
    <mergeCell ref="F6:F7"/>
  </mergeCells>
  <printOptions/>
  <pageMargins left="0.56" right="0.37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harun</cp:lastModifiedBy>
  <cp:lastPrinted>2012-08-06T01:38:20Z</cp:lastPrinted>
  <dcterms:created xsi:type="dcterms:W3CDTF">2009-05-03T14:40:43Z</dcterms:created>
  <dcterms:modified xsi:type="dcterms:W3CDTF">2012-08-07T22:59:15Z</dcterms:modified>
  <cp:category/>
  <cp:version/>
  <cp:contentType/>
  <cp:contentStatus/>
</cp:coreProperties>
</file>